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V31" i="15"/>
  <c r="T31" i="15"/>
  <c r="X31" i="15"/>
  <c r="C31" i="15"/>
  <c r="R31" i="15" l="1"/>
  <c r="F31" i="15"/>
  <c r="H23" i="12" l="1"/>
  <c r="Y25" i="15" l="1"/>
  <c r="R25" i="15"/>
  <c r="F25" i="15"/>
  <c r="X48" i="15" l="1"/>
  <c r="X57" i="15" s="1"/>
  <c r="X25" i="15"/>
  <c r="C48" i="15"/>
  <c r="C57" i="15" s="1"/>
  <c r="C25" i="15"/>
  <c r="R48" i="15"/>
  <c r="R57" i="15" s="1"/>
  <c r="L48" i="15"/>
  <c r="L57" i="15" s="1"/>
  <c r="L31" i="15"/>
  <c r="L25" i="15"/>
  <c r="Y48" i="15" l="1"/>
  <c r="Y57" i="15" s="1"/>
  <c r="F48" i="15"/>
  <c r="F57" i="15" s="1"/>
  <c r="D48" i="15"/>
  <c r="D57" i="15" s="1"/>
  <c r="D31" i="15"/>
  <c r="D25" i="15"/>
  <c r="N48" i="15" l="1"/>
  <c r="N57" i="15" l="1"/>
  <c r="N31" i="15"/>
  <c r="N25" i="15"/>
  <c r="H31" i="15" l="1"/>
  <c r="H48" i="15" l="1"/>
  <c r="H57" i="15" s="1"/>
  <c r="H25" i="15"/>
  <c r="J31" i="15" l="1"/>
  <c r="J48" i="15" l="1"/>
  <c r="J57" i="15" s="1"/>
  <c r="J25" i="15"/>
  <c r="P31" i="15" l="1"/>
  <c r="G31" i="15"/>
  <c r="E31" i="15"/>
  <c r="V25" i="15"/>
  <c r="T25" i="15"/>
  <c r="P25" i="15"/>
  <c r="G25" i="15"/>
  <c r="E25" i="15"/>
  <c r="J24" i="12" l="1"/>
  <c r="I24" i="12"/>
  <c r="H24" i="12"/>
  <c r="S24"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80" i="24" s="1"/>
  <c r="D49" i="24"/>
  <c r="D65" i="24" s="1"/>
  <c r="D86" i="24"/>
  <c r="E74" i="24"/>
  <c r="C81" i="24"/>
  <c r="C77" i="24"/>
  <c r="C66" i="24"/>
  <c r="D68" i="24"/>
  <c r="D66" i="24" s="1"/>
  <c r="B56" i="24"/>
  <c r="B70" i="24" s="1"/>
  <c r="B78" i="24" s="1"/>
  <c r="C63" i="24"/>
  <c r="C64" i="24"/>
  <c r="B77" i="24"/>
  <c r="B81" i="24"/>
  <c r="C86" i="24"/>
  <c r="D50" i="24"/>
  <c r="C53" i="24"/>
  <c r="D63" i="24" l="1"/>
  <c r="D64" i="24"/>
  <c r="E49" i="24"/>
  <c r="E65" i="24" s="1"/>
  <c r="B67" i="24"/>
  <c r="B69" i="24" s="1"/>
  <c r="B76" i="24" s="1"/>
  <c r="C60" i="24"/>
  <c r="C80" i="24" s="1"/>
  <c r="D59" i="24"/>
  <c r="E50" i="24"/>
  <c r="C55" i="24"/>
  <c r="C83" i="24" s="1"/>
  <c r="E68" i="24"/>
  <c r="D77" i="24"/>
  <c r="F74" i="24"/>
  <c r="E86" i="24"/>
  <c r="E66" i="24"/>
  <c r="D60" i="24" l="1"/>
  <c r="D80" i="24" s="1"/>
  <c r="E63" i="24"/>
  <c r="F49" i="24"/>
  <c r="F63" i="24" s="1"/>
  <c r="E64" i="24"/>
  <c r="E60" i="24" s="1"/>
  <c r="B71" i="24"/>
  <c r="B72" i="24" s="1"/>
  <c r="C67" i="24"/>
  <c r="C69" i="24" s="1"/>
  <c r="C76" i="24" s="1"/>
  <c r="F86" i="24"/>
  <c r="G74" i="24"/>
  <c r="E77" i="24"/>
  <c r="F68" i="24"/>
  <c r="F66" i="24" s="1"/>
  <c r="D81" i="24"/>
  <c r="E59" i="24"/>
  <c r="F50" i="24"/>
  <c r="D53" i="24"/>
  <c r="C56" i="24"/>
  <c r="C70" i="24" s="1"/>
  <c r="C78" i="24" s="1"/>
  <c r="G49" i="24" l="1"/>
  <c r="D67" i="24"/>
  <c r="D69" i="24" s="1"/>
  <c r="D76" i="24" s="1"/>
  <c r="F65" i="24"/>
  <c r="F64" i="24"/>
  <c r="D55" i="24"/>
  <c r="D83" i="24" s="1"/>
  <c r="F59" i="24"/>
  <c r="G50" i="24"/>
  <c r="B79" i="24"/>
  <c r="B84" i="24" s="1"/>
  <c r="G65" i="24"/>
  <c r="G64" i="24"/>
  <c r="G63" i="24"/>
  <c r="H49" i="24"/>
  <c r="C71" i="24"/>
  <c r="E81" i="24"/>
  <c r="E80" i="24"/>
  <c r="E67" i="24"/>
  <c r="E69" i="24" s="1"/>
  <c r="G68" i="24"/>
  <c r="F77" i="24"/>
  <c r="H74" i="24"/>
  <c r="G86" i="24"/>
  <c r="B73" i="24"/>
  <c r="F60" i="24" l="1"/>
  <c r="F80" i="24" s="1"/>
  <c r="D56" i="24"/>
  <c r="D70" i="24" s="1"/>
  <c r="D78" i="24" s="1"/>
  <c r="H86" i="24"/>
  <c r="I74" i="24"/>
  <c r="G77" i="24"/>
  <c r="H68" i="24"/>
  <c r="H66" i="24" s="1"/>
  <c r="G66" i="24"/>
  <c r="G60" i="24" s="1"/>
  <c r="C72" i="24"/>
  <c r="F81" i="24"/>
  <c r="E76" i="24"/>
  <c r="H65" i="24"/>
  <c r="H64" i="24"/>
  <c r="H63" i="24"/>
  <c r="I49" i="24"/>
  <c r="B89" i="24"/>
  <c r="B87" i="24"/>
  <c r="B85" i="24"/>
  <c r="B90" i="24" s="1"/>
  <c r="G59" i="24"/>
  <c r="H50" i="24"/>
  <c r="D71" i="24"/>
  <c r="E53" i="24"/>
  <c r="F67" i="24" l="1"/>
  <c r="F69" i="24" s="1"/>
  <c r="F76" i="24" s="1"/>
  <c r="H60" i="24"/>
  <c r="E55" i="24"/>
  <c r="E83" i="24" s="1"/>
  <c r="H59" i="24"/>
  <c r="I50" i="24"/>
  <c r="C79" i="24"/>
  <c r="C84" i="24" s="1"/>
  <c r="D72" i="24"/>
  <c r="G81" i="24"/>
  <c r="G80" i="24"/>
  <c r="G67" i="24"/>
  <c r="G69" i="24" s="1"/>
  <c r="B88" i="24"/>
  <c r="B91" i="24" s="1"/>
  <c r="I65" i="24"/>
  <c r="I64" i="24"/>
  <c r="I63" i="24"/>
  <c r="J49" i="24"/>
  <c r="K49" i="24" s="1"/>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<sst xmlns="http://schemas.openxmlformats.org/spreadsheetml/2006/main" count="997" uniqueCount="580">
  <si>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</si>
  <si>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</si>
  <si>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</si>
  <si>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</si>
  <si>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</si>
  <si>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</si>
  <si>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</si>
  <si>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</si>
  <si>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</si>
  <si>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</si>
  <si>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</si>
  <si>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</si>
  <si>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</si>
  <si>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</si>
  <si>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</si>
  <si>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</si>
  <si>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</si>
  <si>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</si>
  <si>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</si>
  <si>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</si>
  <si>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</si>
  <si>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</si>
  <si>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</si>
  <si>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</si>
  <si>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</si>
  <si>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</si>
  <si>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</si>
  <si>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</si>
  <si>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</si>
  <si>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</si>
  <si>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</si>
  <si>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</si>
  <si>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</si>
  <si>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</si>
  <si>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</si>
  <si>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</si>
  <si>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</si>
  <si>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</si>
  <si>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</si>
  <si>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</si>
  <si>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</si>
  <si>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</si>
  <si>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</si>
  <si>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</si>
  <si>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</si>
  <si>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</si>
  <si>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</si>
  <si>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</si>
  <si>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</si>
  <si>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</si>
  <si>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</si>
  <si>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</si>
  <si>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</si>
  <si>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</si>
  <si>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</si>
  <si>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</si>
  <si>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</si>
  <si>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</si>
  <si>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</si>
  <si>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</si>
  <si>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</si>
  <si>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</si>
  <si>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</si>
  <si>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</si>
  <si>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</si>
  <si>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</si>
  <si>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</si>
  <si>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</si>
  <si>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</si>
  <si>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</si>
  <si>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</si>
  <si>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</si>
  <si>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</si>
  <si>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</si>
  <si>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</si>
  <si>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</si>
  <si>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</si>
  <si>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</si>
  <si>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</si>
  <si>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</si>
  <si>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</si>
  <si>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</si>
  <si>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</si>
  <si>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</si>
  <si>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</si>
  <si>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</si>
  <si>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</si>
  <si>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</si>
  <si>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</si>
  <si>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</si>
  <si>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</si>
  <si>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</si>
  <si>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</si>
  <si>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</si>
  <si>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</si>
  <si>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</si>
  <si>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</si>
  <si>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</si>
  <si>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</si>
  <si>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</si>
  <si>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</si>
  <si>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</si>
  <si>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</si>
  <si>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</si>
  <si>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</si>
  <si>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</si>
  <si>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</si>
  <si>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</si>
  <si>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</si>
  <si>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</si>
  <si>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</si>
  <si>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</si>
  <si>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</si>
  <si>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</si>
  <si>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</si>
  <si>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</si>
  <si>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</si>
  <si>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</si>
  <si>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</si>
  <si>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</si>
  <si>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</si>
  <si>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</si>
  <si>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</si>
  <si>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</si>
  <si>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</si>
  <si>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</si>
  <si>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</si>
  <si>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</si>
  <si>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</si>
  <si>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</si>
  <si>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</si>
  <si>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</si>
  <si>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</si>
  <si>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</si>
  <si>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</si>
  <si>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</si>
  <si>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</si>
  <si>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</si>
  <si>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</si>
  <si>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</si>
  <si>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</si>
  <si>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</si>
  <si>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</si>
  <si>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</si>
  <si>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</si>
  <si>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</si>
  <si>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</si>
  <si>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</si>
  <si>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</si>
  <si>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</si>
  <si>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</si>
  <si>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</si>
  <si>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</si>
  <si>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</si>
  <si>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</si>
  <si>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</si>
  <si>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</si>
  <si>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</si>
  <si>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</si>
  <si>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</si>
  <si>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</si>
  <si>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</si>
  <si>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</si>
  <si>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</si>
  <si>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</si>
  <si>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</si>
  <si>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</si>
  <si>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</si>
  <si>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</si>
  <si>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</si>
  <si>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</si>
  <si>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</si>
  <si>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</si>
  <si>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</si>
  <si>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</si>
  <si>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</si>
  <si>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</si>
  <si>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</si>
  <si>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</si>
  <si>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</si>
  <si>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</si>
  <si>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</si>
  <si>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</si>
  <si>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</si>
  <si>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</si>
  <si>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</si>
  <si>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</si>
  <si>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</si>
  <si>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</si>
  <si>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</si>
  <si>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</si>
  <si>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</si>
  <si>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</si>
  <si>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</si>
  <si>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</si>
  <si>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</si>
  <si>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</si>
  <si>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</si>
  <si>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</si>
  <si>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</si>
  <si>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</si>
  <si>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</si>
  <si>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</si>
  <si>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</si>
  <si>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</si>
  <si>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</si>
  <si>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</si>
  <si>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</si>
  <si>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</si>
  <si>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</si>
  <si>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</si>
  <si>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</si>
  <si>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</si>
  <si>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</si>
  <si>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</si>
  <si>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</si>
  <si>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</si>
  <si>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</si>
  <si>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</si>
  <si>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</si>
  <si>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</si>
  <si>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</si>
  <si>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</si>
  <si>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</si>
  <si>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</si>
  <si>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</si>
  <si>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</si>
  <si>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</si>
  <si>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</si>
  <si>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</si>
  <si>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</si>
  <si>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</si>
  <si>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</si>
  <si>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</si>
  <si>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</si>
  <si>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</si>
  <si>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</si>
  <si>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</si>
  <si>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</si>
  <si>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</si>
  <si>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</si>
  <si>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</si>
  <si>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</si>
  <si>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</si>
  <si>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</si>
  <si>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</si>
  <si>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</si>
  <si>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</si>
  <si>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</si>
  <si>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</si>
  <si>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</si>
  <si>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</si>
  <si>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</si>
  <si>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</si>
  <si>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</si>
  <si>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</si>
  <si>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</si>
  <si>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</si>
  <si>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</si>
  <si>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</si>
  <si>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</si>
  <si>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</si>
  <si>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</si>
  <si>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</si>
  <si>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</si>
  <si>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</si>
  <si>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</si>
  <si>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</si>
  <si>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</si>
  <si>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</si>
  <si>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</si>
  <si>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</si>
  <si>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</si>
  <si>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</si>
  <si>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</si>
  <si>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</si>
  <si>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</si>
  <si>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</si>
  <si>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</si>
  <si>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</si>
  <si>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</si>
  <si>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</si>
  <si>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</si>
  <si>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</si>
  <si>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</si>
  <si>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</si>
  <si>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</si>
  <si>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</si>
  <si>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</si>
  <si>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</si>
  <si>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</si>
  <si>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</si>
  <si>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</si>
  <si>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</si>
  <si>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</si>
  <si>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</si>
  <si>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</si>
  <si>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</si>
  <si>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</si>
  <si>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</si>
  <si>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</si>
  <si>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</si>
  <si>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</si>
  <si>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</si>
  <si>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</si>
  <si>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</si>
  <si>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</si>
  <si>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</si>
  <si>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</si>
  <si>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</si>
  <si>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</si>
  <si>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</si>
  <si>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</si>
  <si>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</si>
  <si>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</si>
  <si>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</si>
  <si>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</si>
  <si>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</si>
  <si>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</si>
  <si>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</si>
  <si>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</si>
  <si>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</si>
  <si>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</si>
  <si>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</si>
  <si>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</si>
  <si>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</si>
  <si>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</si>
  <si>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</si>
  <si>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</si>
  <si>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</si>
  <si>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</si>
  <si>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</si>
  <si>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</si>
  <si>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</si>
  <si>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</si>
  <si>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</si>
  <si>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</si>
  <si>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</si>
  <si>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</si>
  <si>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</si>
  <si>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</si>
  <si>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</si>
  <si>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</si>
  <si>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</si>
  <si>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</si>
  <si>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</si>
  <si>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</si>
  <si>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</si>
  <si>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</si>
  <si>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</si>
  <si>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</si>
  <si>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</si>
  <si>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</si>
  <si>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</si>
  <si>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</si>
  <si>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</si>
  <si>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</si>
  <si>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</si>
  <si>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</si>
  <si>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</si>
  <si>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</si>
  <si>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</si>
  <si>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</si>
  <si>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</si>
  <si>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</si>
  <si>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</si>
  <si>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</si>
  <si>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</si>
  <si>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</si>
  <si>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</si>
  <si>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</si>
  <si>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</si>
  <si>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</si>
  <si>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</si>
  <si>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</si>
  <si>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</si>
  <si>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</si>
  <si>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</si>
  <si>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</si>
  <si>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</si>
  <si>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</si>
  <si>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</si>
  <si>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</si>
  <si>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</si>
  <si>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</si>
  <si>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</si>
  <si>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</si>
  <si>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</si>
  <si>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</si>
  <si>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</si>
  <si>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</si>
  <si>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</si>
  <si>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</si>
  <si>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</si>
  <si>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</si>
  <si>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</si>
  <si>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</si>
  <si>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</si>
  <si>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</si>
  <si>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</si>
  <si>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</si>
  <si>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</si>
  <si>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</si>
  <si>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</si>
  <si>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</si>
  <si>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</si>
  <si>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</si>
  <si>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</si>
  <si>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</si>
  <si>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</si>
  <si>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</si>
  <si>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</si>
  <si>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</si>
  <si>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</si>
  <si>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</si>
  <si>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</si>
  <si>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</si>
  <si>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</si>
  <si>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</si>
  <si>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</si>
  <si>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</si>
  <si>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</si>
  <si>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</si>
  <si>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</si>
  <si>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</si>
  <si>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</si>
  <si>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</si>
  <si>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</si>
  <si>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</si>
  <si>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</si>
  <si>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</si>
  <si>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</si>
  <si>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</si>
  <si>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</si>
  <si>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</si>
  <si>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</si>
  <si>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</si>
  <si>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</si>
  <si>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</si>
  <si>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</si>
  <si>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</si>
  <si>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</si>
  <si>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</si>
  <si>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</si>
  <si>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</si>
  <si>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</si>
  <si>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</si>
  <si>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</si>
  <si>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</si>
  <si>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</si>
  <si>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</si>
  <si>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</si>
  <si>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</si>
  <si>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</si>
  <si>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</si>
  <si>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</si>
  <si>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</si>
  <si>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</si>
  <si>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</si>
  <si>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</si>
  <si>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</si>
  <si>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</si>
  <si>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</si>
  <si>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</si>
  <si>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</si>
  <si>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</si>
  <si>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</si>
  <si>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</si>
  <si>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</si>
  <si>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</si>
  <si>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</si>
  <si>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</si>
  <si>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</si>
  <si>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</si>
  <si>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</si>
  <si>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</si>
  <si>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</si>
  <si>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</si>
  <si>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</si>
  <si>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</si>
  <si>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</si>
  <si>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</si>
  <si>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</si>
  <si>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</si>
  <si>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</si>
  <si>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</si>
  <si>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</si>
  <si>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</si>
  <si>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</si>
  <si>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</si>
  <si>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</si>
  <si>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</si>
  <si>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</si>
  <si>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</si>
  <si>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</si>
  <si>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</si>
  <si>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</si>
  <si>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</si>
  <si>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</si>
  <si>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</si>
  <si>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</si>
  <si>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</si>
  <si>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</si>
  <si>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</si>
  <si>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</si>
  <si>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</si>
  <si>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</si>
  <si>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</si>
  <si>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</si>
  <si>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</si>
  <si>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</si>
  <si>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</si>
  <si>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</si>
  <si>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</si>
  <si>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</si>
  <si>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</si>
  <si>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</si>
  <si>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</si>
  <si>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</si>
  <si>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</si>
  <si>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</si>
  <si>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</si>
  <si>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</si>
  <si>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</si>
  <si>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</si>
  <si>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</si>
  <si>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</si>
  <si>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</si>
  <si>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</si>
  <si>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</si>
  <si>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</si>
  <si>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</si>
  <si>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</si>
  <si>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</si>
  <si>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</si>
  <si>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</si>
  <si>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</si>
  <si>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</si>
  <si>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</si>
  <si>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</si>
  <si>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IV</t>
  </si>
  <si>
    <t>ВЛ</t>
  </si>
  <si>
    <t>проектирование</t>
  </si>
  <si>
    <t>Поставщик не определен. Договор не заключен</t>
  </si>
  <si>
    <t>СИП-3</t>
  </si>
  <si>
    <t xml:space="preserve"> по состоянию на 01.01.2020 года </t>
  </si>
  <si>
    <t>План (факт) 2020 года</t>
  </si>
  <si>
    <t>Год 2021</t>
  </si>
  <si>
    <t>Год 2022</t>
  </si>
  <si>
    <t>Год 2023</t>
  </si>
  <si>
    <t>Год 2024</t>
  </si>
  <si>
    <t>35.12</t>
  </si>
  <si>
    <t>АО "РСП"</t>
  </si>
  <si>
    <t>Развитие электрической сети Троицкого административного округа, связанное с подключением новых потребителей</t>
  </si>
  <si>
    <t>1.1.1.3.Технологическое присоединение энергопринимающих устройств потребителей свыше 150 кВт</t>
  </si>
  <si>
    <t xml:space="preserve">
АО "РСП"
АО "РСП"
-
не определен
не определен
</t>
  </si>
  <si>
    <t>N_C2.135.2023</t>
  </si>
  <si>
    <t>Строительство ВЛ-10кВ от ф.6 с ПС-773 до КТП-1х630 для техприсоединения автозаправочной станции на 3-м км Калужско-Киевского шоссе</t>
  </si>
  <si>
    <t>Михайлово-Ярцевское поселение Троицкого административного округа</t>
  </si>
  <si>
    <t>№ 1711/22/Д от 29.11.2022</t>
  </si>
  <si>
    <t>Автозаправочная станция на Калужско-Киевком шоссе</t>
  </si>
  <si>
    <t>ВЛ-10кВ от ф.6 с ПС-773 до КТП-1х630 для техприсоединения автозаправочной станции на 3-м км Калужско-Киевского шоссе</t>
  </si>
  <si>
    <t>ф.6 с ПС-773</t>
  </si>
  <si>
    <t>Строительство ВЛ-10кВ от ф.6 с ПС-773 до КТП-1х630, КТП-1х630 и монтаж узла учета для автозаправочной станции</t>
  </si>
  <si>
    <t>ВЛ-10кВ от ф.6 с ПС-773 до КТП-1х630</t>
  </si>
  <si>
    <t>Прокладка ВЛ-10кВ до КТП-1х630 для присоединения автозаправочной станции на Калужско-Киевском шоссе</t>
  </si>
  <si>
    <t>Для присоединения энергопринимающих устройств, обеспечивающих электрической энергией новых потребителей, необходимо строительство ВЛ-10кВ от ф.6 с ПС-773 до КТП-1х630 для техприсоединения автозаправочной станции на 3-м км Калужско-Киевского шоссе</t>
  </si>
  <si>
    <t>Год раскрытия информации: 2025 год</t>
  </si>
  <si>
    <t>Протяженность: 0,014 км</t>
  </si>
  <si>
    <t>0,330 млн.руб.</t>
  </si>
  <si>
    <t>0,275 млн.руб.</t>
  </si>
  <si>
    <t>Строительство завершено</t>
  </si>
  <si>
    <t>Произведено строительство линии проводом марки СИП-3 1х70. Протяженность по трассе 0,014 км</t>
  </si>
  <si>
    <t>З</t>
  </si>
  <si>
    <t>по состоянию на 01.01.2024 года</t>
  </si>
  <si>
    <t>декабрь 2024</t>
  </si>
  <si>
    <t>0,014 км</t>
  </si>
  <si>
    <t>2024 год</t>
  </si>
  <si>
    <t>строительство завершено</t>
  </si>
  <si>
    <t>Провод марки СИП-3 1х70 42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</si>
</sst>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xf numFmtId="0" fontId="39" fillId="0" borderId="0" xfId="1" applyFont="1" applyBorder="1"/>
    <xf numFmtId="0" fontId="39" fillId="0" borderId="0" xfId="1" applyFont="1"/>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11" fillId="0" borderId="1" xfId="2" applyFont="1" applyBorder="1"/>
    <xf numFmtId="168" fontId="40" fillId="0" borderId="38"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17" fontId="40" fillId="0" borderId="37"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168" fontId="7" fillId="0" borderId="10" xfId="1" applyNumberFormat="1" applyFont="1" applyBorder="1" applyAlignment="1">
      <alignment horizontal="center" vertical="center" wrapText="1"/>
    </xf>
    <xf numFmtId="0" fontId="7" fillId="0" borderId="10" xfId="1" applyFont="1" applyBorder="1" applyAlignment="1">
      <alignment horizontal="center" vertical="center" wrapText="1"/>
    </xf>
    <xf numFmtId="0" fontId="42" fillId="0" borderId="1" xfId="2" applyFont="1" applyFill="1" applyBorder="1" applyAlignment="1">
      <alignment horizontal="center" vertical="center" wrapText="1"/>
    </xf>
    <xf numFmtId="168" fontId="7" fillId="0" borderId="4" xfId="1" applyNumberFormat="1" applyFont="1" applyBorder="1" applyAlignment="1">
      <alignment horizontal="center" vertical="center" wrapText="1"/>
    </xf>
    <xf numFmtId="168" fontId="4" fillId="0" borderId="1" xfId="1" applyNumberFormat="1" applyFont="1" applyBorder="1" applyAlignment="1">
      <alignment horizontal="center" vertical="center"/>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28"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11" fillId="0" borderId="40"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E-2"/>
        </c:manualLayout>
      </c:layout>
      <c:overlay val="0"/>
      <c:spPr>
        <a:noFill/>
        <a:ln w="25400">
          <a:noFill/>
        </a:ln>
      </c:spPr>
    </c:title>
    <c:autoTitleDeleted val="0"/>
    <c:plotArea>
      <c:layout>
        <c:manualLayout>
          <c:layoutTarget val="inner"/>
          <c:xMode val="edge"/>
          <c:yMode val="edge"/>
          <c:x val="0.14119854373042168"/>
          <c:y val="0.11859494574672468"/>
          <c:w val="0.77652950922849895"/>
          <c:h val="0.80442543447502235"/>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4FF4-4971-9E4C-E7FC55B62A32}"/>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4FF4-4971-9E4C-E7FC55B62A32}"/>
            </c:ext>
          </c:extLst>
        </c:ser>
        <c:dLbls>
          <c:showLegendKey val="0"/>
          <c:showVal val="0"/>
          <c:showCatName val="0"/>
          <c:showSerName val="0"/>
          <c:showPercent val="0"/>
          <c:showBubbleSize val="0"/>
        </c:dLbls>
        <c:smooth val="0"/>
        <c:axId val="148757504"/>
        <c:axId val="149033344"/>
      </c:lineChart>
      <c:catAx>
        <c:axId val="148757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3344"/>
        <c:crosses val="autoZero"/>
        <c:auto val="1"/>
        <c:lblAlgn val="ctr"/>
        <c:lblOffset val="100"/>
        <c:noMultiLvlLbl val="0"/>
      </c:catAx>
      <c:valAx>
        <c:axId val="149033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50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66" l="0.70000000000000062" r="0.70000000000000062" t="0.75000000000000966"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6" t="s">
        <v>567</v>
      </c>
      <c r="B5" s="316"/>
      <c r="C5" s="316"/>
      <c r="D5" s="168"/>
      <c r="E5" s="168"/>
      <c r="F5" s="168"/>
      <c r="G5" s="168"/>
      <c r="H5" s="168"/>
      <c r="I5" s="168"/>
      <c r="J5" s="168"/>
    </row>
    <row r="6" spans="1:22" s="10" customFormat="1" ht="18.75" x14ac:dyDescent="0.3">
      <c r="A6" s="15"/>
      <c r="F6" s="14"/>
      <c r="G6" s="14"/>
      <c r="H6" s="13"/>
    </row>
    <row r="7" spans="1:22" s="10" customFormat="1" ht="18.75" x14ac:dyDescent="0.2">
      <c r="A7" s="320" t="s">
        <v>10</v>
      </c>
      <c r="B7" s="320"/>
      <c r="C7" s="32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21" t="s">
        <v>552</v>
      </c>
      <c r="B9" s="321"/>
      <c r="C9" s="321"/>
      <c r="D9" s="6"/>
      <c r="E9" s="6"/>
      <c r="F9" s="6"/>
      <c r="G9" s="6"/>
      <c r="H9" s="6"/>
      <c r="I9" s="11"/>
      <c r="J9" s="11"/>
      <c r="K9" s="11"/>
      <c r="L9" s="11"/>
      <c r="M9" s="11"/>
      <c r="N9" s="11"/>
      <c r="O9" s="11"/>
      <c r="P9" s="11"/>
      <c r="Q9" s="11"/>
      <c r="R9" s="11"/>
      <c r="S9" s="11"/>
      <c r="T9" s="11"/>
      <c r="U9" s="11"/>
      <c r="V9" s="11"/>
    </row>
    <row r="10" spans="1:22" s="10" customFormat="1" ht="18.75" x14ac:dyDescent="0.2">
      <c r="A10" s="317" t="s">
        <v>9</v>
      </c>
      <c r="B10" s="317"/>
      <c r="C10" s="31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21" t="s">
        <v>556</v>
      </c>
      <c r="B12" s="321"/>
      <c r="C12" s="321"/>
      <c r="D12" s="6"/>
      <c r="E12" s="6"/>
      <c r="F12" s="6"/>
      <c r="G12" s="6"/>
      <c r="H12" s="6"/>
      <c r="I12" s="11"/>
      <c r="J12" s="11"/>
      <c r="K12" s="11"/>
      <c r="L12" s="11"/>
      <c r="M12" s="11"/>
      <c r="N12" s="11"/>
      <c r="O12" s="11"/>
      <c r="P12" s="11"/>
      <c r="Q12" s="11"/>
      <c r="R12" s="11"/>
      <c r="S12" s="11"/>
      <c r="T12" s="11"/>
      <c r="U12" s="11"/>
      <c r="V12" s="11"/>
    </row>
    <row r="13" spans="1:22" s="10" customFormat="1" ht="18.75" x14ac:dyDescent="0.2">
      <c r="A13" s="317" t="s">
        <v>8</v>
      </c>
      <c r="B13" s="317"/>
      <c r="C13" s="31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321" t="s">
        <v>557</v>
      </c>
      <c r="B15" s="321"/>
      <c r="C15" s="321"/>
      <c r="D15" s="6"/>
      <c r="E15" s="6"/>
      <c r="F15" s="6"/>
      <c r="G15" s="6"/>
      <c r="H15" s="6"/>
      <c r="I15" s="6"/>
      <c r="J15" s="6"/>
      <c r="K15" s="6"/>
      <c r="L15" s="6"/>
      <c r="M15" s="6"/>
      <c r="N15" s="6"/>
      <c r="O15" s="6"/>
      <c r="P15" s="6"/>
      <c r="Q15" s="6"/>
      <c r="R15" s="6"/>
      <c r="S15" s="6"/>
      <c r="T15" s="6"/>
      <c r="U15" s="6"/>
      <c r="V15" s="6"/>
    </row>
    <row r="16" spans="1:22" s="2" customFormat="1" ht="15" customHeight="1" x14ac:dyDescent="0.2">
      <c r="A16" s="317" t="s">
        <v>7</v>
      </c>
      <c r="B16" s="317"/>
      <c r="C16" s="31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8" t="s">
        <v>480</v>
      </c>
      <c r="B18" s="319"/>
      <c r="C18" s="31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1" t="s">
        <v>554</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553</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13"/>
      <c r="B24" s="314"/>
      <c r="C24" s="315"/>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558</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13"/>
      <c r="B39" s="314"/>
      <c r="C39" s="315"/>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568</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13"/>
      <c r="B47" s="314"/>
      <c r="C47" s="315"/>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569</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570</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zoomScale="70" zoomScaleNormal="70" zoomScaleSheetLayoutView="70" workbookViewId="0">
      <selection activeCell="S57" sqref="S57"/>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10.5703125" style="61" bestFit="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10.5703125" style="60" bestFit="1"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13.140625" style="60" customWidth="1"/>
    <col min="25" max="25" width="24.85546875" style="60" customWidth="1"/>
    <col min="26" max="16384" width="9.140625" style="60"/>
  </cols>
  <sheetData>
    <row r="1" spans="1:25" ht="18.75" x14ac:dyDescent="0.25">
      <c r="A1" s="61"/>
      <c r="B1" s="61"/>
      <c r="C1" s="61"/>
      <c r="D1" s="61"/>
      <c r="E1" s="61"/>
      <c r="F1" s="61"/>
      <c r="L1" s="61"/>
      <c r="M1" s="61"/>
      <c r="P1" s="61"/>
      <c r="Q1" s="61"/>
      <c r="T1" s="61"/>
      <c r="U1" s="61"/>
      <c r="Y1" s="39" t="s">
        <v>70</v>
      </c>
    </row>
    <row r="2" spans="1:25" ht="18.75" x14ac:dyDescent="0.3">
      <c r="A2" s="61"/>
      <c r="B2" s="61"/>
      <c r="C2" s="61"/>
      <c r="D2" s="61"/>
      <c r="E2" s="61"/>
      <c r="F2" s="61"/>
      <c r="L2" s="61"/>
      <c r="M2" s="61"/>
      <c r="P2" s="61"/>
      <c r="Q2" s="61"/>
      <c r="T2" s="61"/>
      <c r="U2" s="61"/>
      <c r="Y2" s="13" t="s">
        <v>11</v>
      </c>
    </row>
    <row r="3" spans="1:25" ht="18.75" x14ac:dyDescent="0.3">
      <c r="A3" s="61"/>
      <c r="B3" s="61"/>
      <c r="C3" s="61"/>
      <c r="D3" s="61"/>
      <c r="E3" s="61"/>
      <c r="F3" s="61"/>
      <c r="L3" s="61"/>
      <c r="M3" s="61"/>
      <c r="P3" s="61"/>
      <c r="Q3" s="61"/>
      <c r="T3" s="61"/>
      <c r="U3" s="61"/>
      <c r="Y3" s="13" t="s">
        <v>69</v>
      </c>
    </row>
    <row r="4" spans="1:25" ht="18.75" x14ac:dyDescent="0.3">
      <c r="A4" s="61"/>
      <c r="B4" s="61"/>
      <c r="C4" s="61"/>
      <c r="D4" s="61"/>
      <c r="E4" s="61"/>
      <c r="F4" s="61"/>
      <c r="L4" s="61"/>
      <c r="M4" s="61"/>
      <c r="P4" s="61"/>
      <c r="Q4" s="61"/>
      <c r="T4" s="61"/>
      <c r="U4" s="61"/>
      <c r="Y4" s="13"/>
    </row>
    <row r="5" spans="1:25" ht="18.75" customHeight="1" x14ac:dyDescent="0.25">
      <c r="A5" s="316" t="s">
        <v>567</v>
      </c>
      <c r="B5" s="316"/>
      <c r="C5" s="316"/>
      <c r="D5" s="316"/>
      <c r="E5" s="316"/>
      <c r="F5" s="316"/>
      <c r="G5" s="316"/>
      <c r="H5" s="316"/>
      <c r="I5" s="316"/>
      <c r="J5" s="316"/>
      <c r="K5" s="316"/>
      <c r="L5" s="316"/>
      <c r="M5" s="316"/>
      <c r="N5" s="316"/>
      <c r="O5" s="316"/>
      <c r="P5" s="316"/>
      <c r="Q5" s="316"/>
      <c r="R5" s="316"/>
      <c r="S5" s="316"/>
      <c r="T5" s="316"/>
      <c r="U5" s="316"/>
      <c r="V5" s="316"/>
      <c r="W5" s="316"/>
      <c r="X5" s="316"/>
      <c r="Y5" s="316"/>
    </row>
    <row r="6" spans="1:25" ht="18.75" x14ac:dyDescent="0.3">
      <c r="A6" s="61"/>
      <c r="B6" s="61"/>
      <c r="C6" s="61"/>
      <c r="D6" s="61"/>
      <c r="E6" s="61"/>
      <c r="F6" s="61"/>
      <c r="L6" s="61"/>
      <c r="M6" s="61"/>
      <c r="P6" s="61"/>
      <c r="Q6" s="61"/>
      <c r="T6" s="61"/>
      <c r="U6" s="61"/>
      <c r="Y6" s="13"/>
    </row>
    <row r="7" spans="1:25"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row>
    <row r="8" spans="1:25" ht="18.75" x14ac:dyDescent="0.25">
      <c r="A8" s="11"/>
      <c r="B8" s="11"/>
      <c r="C8" s="11"/>
      <c r="D8" s="11"/>
      <c r="E8" s="11"/>
      <c r="F8" s="11"/>
      <c r="G8" s="11"/>
      <c r="H8" s="11"/>
      <c r="I8" s="11"/>
      <c r="J8" s="86"/>
      <c r="K8" s="86"/>
      <c r="L8" s="86"/>
      <c r="M8" s="86"/>
      <c r="N8" s="86"/>
      <c r="O8" s="86"/>
      <c r="P8" s="86"/>
      <c r="Q8" s="86"/>
      <c r="R8" s="86"/>
      <c r="S8" s="86"/>
      <c r="T8" s="86"/>
      <c r="U8" s="86"/>
      <c r="V8" s="86"/>
      <c r="W8" s="86"/>
      <c r="X8" s="86"/>
      <c r="Y8" s="86"/>
    </row>
    <row r="9" spans="1:25" x14ac:dyDescent="0.25">
      <c r="A9" s="321" t="s">
        <v>552</v>
      </c>
      <c r="B9" s="321"/>
      <c r="C9" s="321"/>
      <c r="D9" s="321"/>
      <c r="E9" s="321"/>
      <c r="F9" s="321"/>
      <c r="G9" s="321"/>
      <c r="H9" s="321"/>
      <c r="I9" s="321"/>
      <c r="J9" s="321"/>
      <c r="K9" s="321"/>
      <c r="L9" s="321"/>
      <c r="M9" s="321"/>
      <c r="N9" s="321"/>
      <c r="O9" s="321"/>
      <c r="P9" s="321"/>
      <c r="Q9" s="321"/>
      <c r="R9" s="321"/>
      <c r="S9" s="321"/>
      <c r="T9" s="321"/>
      <c r="U9" s="321"/>
      <c r="V9" s="321"/>
      <c r="W9" s="321"/>
      <c r="X9" s="321"/>
      <c r="Y9" s="321"/>
    </row>
    <row r="10" spans="1:25" ht="18.75" customHeight="1"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row>
    <row r="11" spans="1:25"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row>
    <row r="12" spans="1:25" x14ac:dyDescent="0.25">
      <c r="A12" s="321" t="s">
        <v>556</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row>
    <row r="13" spans="1:2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row>
    <row r="14" spans="1:25"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row>
    <row r="15" spans="1:25" x14ac:dyDescent="0.25">
      <c r="A15" s="321" t="s">
        <v>557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row>
    <row r="16" spans="1:25" ht="15.75" customHeight="1"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row>
    <row r="17" spans="1:2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row>
    <row r="18" spans="1:28" x14ac:dyDescent="0.25">
      <c r="A18" s="61"/>
      <c r="L18" s="61"/>
      <c r="M18" s="61"/>
      <c r="N18" s="61"/>
      <c r="O18" s="61"/>
      <c r="P18" s="61"/>
      <c r="Q18" s="61"/>
      <c r="R18" s="61"/>
      <c r="S18" s="61"/>
      <c r="T18" s="61"/>
      <c r="U18" s="61"/>
      <c r="V18" s="61"/>
      <c r="W18" s="61"/>
      <c r="X18" s="61"/>
    </row>
    <row r="19" spans="1:28" x14ac:dyDescent="0.25">
      <c r="A19" s="387" t="s">
        <v>465</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row>
    <row r="20" spans="1:28" x14ac:dyDescent="0.25">
      <c r="A20" s="61"/>
      <c r="B20" s="61"/>
      <c r="C20" s="61"/>
      <c r="D20" s="61"/>
      <c r="E20" s="61"/>
      <c r="F20" s="61"/>
      <c r="L20" s="61"/>
      <c r="M20" s="61"/>
      <c r="N20" s="61"/>
      <c r="O20" s="61"/>
      <c r="P20" s="61"/>
      <c r="Q20" s="61"/>
      <c r="R20" s="61"/>
      <c r="S20" s="61"/>
      <c r="T20" s="61"/>
      <c r="U20" s="61"/>
      <c r="V20" s="61"/>
      <c r="W20" s="61"/>
      <c r="X20" s="61"/>
    </row>
    <row r="21" spans="1:28" ht="33" customHeight="1" x14ac:dyDescent="0.25">
      <c r="A21" s="380" t="s">
        <v>193</v>
      </c>
      <c r="B21" s="380" t="s">
        <v>192</v>
      </c>
      <c r="C21" s="371" t="s">
        <v>191</v>
      </c>
      <c r="D21" s="371"/>
      <c r="E21" s="386" t="s">
        <v>190</v>
      </c>
      <c r="F21" s="386"/>
      <c r="G21" s="380" t="s">
        <v>546</v>
      </c>
      <c r="H21" s="383" t="s">
        <v>547</v>
      </c>
      <c r="I21" s="384"/>
      <c r="J21" s="384"/>
      <c r="K21" s="384"/>
      <c r="L21" s="383" t="s">
        <v>548</v>
      </c>
      <c r="M21" s="384"/>
      <c r="N21" s="384"/>
      <c r="O21" s="384"/>
      <c r="P21" s="383" t="s">
        <v>549</v>
      </c>
      <c r="Q21" s="384"/>
      <c r="R21" s="384"/>
      <c r="S21" s="384"/>
      <c r="T21" s="383" t="s">
        <v>550</v>
      </c>
      <c r="U21" s="384"/>
      <c r="V21" s="384"/>
      <c r="W21" s="384"/>
      <c r="X21" s="388" t="s">
        <v>189</v>
      </c>
      <c r="Y21" s="389"/>
      <c r="Z21" s="84"/>
      <c r="AA21" s="84"/>
      <c r="AB21" s="84"/>
    </row>
    <row r="22" spans="1:28" ht="99.75" customHeight="1" x14ac:dyDescent="0.25">
      <c r="A22" s="381"/>
      <c r="B22" s="381"/>
      <c r="C22" s="371"/>
      <c r="D22" s="371"/>
      <c r="E22" s="386"/>
      <c r="F22" s="386"/>
      <c r="G22" s="381"/>
      <c r="H22" s="371" t="s">
        <v>3</v>
      </c>
      <c r="I22" s="371"/>
      <c r="J22" s="371" t="s">
        <v>188</v>
      </c>
      <c r="K22" s="371"/>
      <c r="L22" s="371" t="s">
        <v>3</v>
      </c>
      <c r="M22" s="371"/>
      <c r="N22" s="371" t="s">
        <v>188</v>
      </c>
      <c r="O22" s="371"/>
      <c r="P22" s="371" t="s">
        <v>3</v>
      </c>
      <c r="Q22" s="371"/>
      <c r="R22" s="371" t="s">
        <v>188</v>
      </c>
      <c r="S22" s="371"/>
      <c r="T22" s="371" t="s">
        <v>3</v>
      </c>
      <c r="U22" s="371"/>
      <c r="V22" s="371" t="s">
        <v>188</v>
      </c>
      <c r="W22" s="371"/>
      <c r="X22" s="390"/>
      <c r="Y22" s="391"/>
    </row>
    <row r="23" spans="1:28" ht="89.25" customHeight="1" x14ac:dyDescent="0.25">
      <c r="A23" s="368"/>
      <c r="B23" s="368"/>
      <c r="C23" s="81" t="s">
        <v>3</v>
      </c>
      <c r="D23" s="81" t="s">
        <v>186</v>
      </c>
      <c r="E23" s="83" t="s">
        <v>545</v>
      </c>
      <c r="F23" s="83" t="s">
        <v>574</v>
      </c>
      <c r="G23" s="368"/>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1" t="s">
        <v>187</v>
      </c>
      <c r="Y23" s="81" t="s">
        <v>186</v>
      </c>
    </row>
    <row r="24" spans="1:28"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9">
        <v>12</v>
      </c>
      <c r="Q24" s="179">
        <v>13</v>
      </c>
      <c r="R24" s="179">
        <v>14</v>
      </c>
      <c r="S24" s="179">
        <v>15</v>
      </c>
      <c r="T24" s="179">
        <v>12</v>
      </c>
      <c r="U24" s="179">
        <v>13</v>
      </c>
      <c r="V24" s="179">
        <v>14</v>
      </c>
      <c r="W24" s="179">
        <v>15</v>
      </c>
      <c r="X24" s="160">
        <v>20</v>
      </c>
      <c r="Y24" s="160">
        <v>21</v>
      </c>
    </row>
    <row r="25" spans="1:28" ht="47.25" customHeight="1" x14ac:dyDescent="0.25">
      <c r="A25" s="78">
        <v>1</v>
      </c>
      <c r="B25" s="77" t="s">
        <v>185</v>
      </c>
      <c r="C25" s="80">
        <f t="shared" ref="C25" si="0">SUM(C26:C30)</f>
        <v>1.3680000000000001</v>
      </c>
      <c r="D25" s="80">
        <f t="shared" ref="D25:F25" si="1">SUM(D26:D30)</f>
        <v>0.33</v>
      </c>
      <c r="E25" s="287">
        <f t="shared" ref="E25:P25" si="2">SUM(E26:E30)</f>
        <v>0</v>
      </c>
      <c r="F25" s="80">
        <f t="shared" si="1"/>
        <v>1.3680000000000001</v>
      </c>
      <c r="G25" s="287">
        <f t="shared" si="2"/>
        <v>0</v>
      </c>
      <c r="H25" s="292">
        <f t="shared" si="2"/>
        <v>0</v>
      </c>
      <c r="I25" s="72"/>
      <c r="J25" s="292">
        <f t="shared" ref="J25" si="3">SUM(J26:J30)</f>
        <v>0</v>
      </c>
      <c r="K25" s="72"/>
      <c r="L25" s="80">
        <f t="shared" ref="L25" si="4">SUM(L26:L30)</f>
        <v>0</v>
      </c>
      <c r="M25" s="72"/>
      <c r="N25" s="80">
        <f t="shared" ref="N25" si="5">SUM(N26:N30)</f>
        <v>0</v>
      </c>
      <c r="O25" s="72"/>
      <c r="P25" s="287">
        <f t="shared" si="2"/>
        <v>0</v>
      </c>
      <c r="Q25" s="287"/>
      <c r="R25" s="80">
        <f t="shared" ref="R25" si="6">SUM(R26:R30)</f>
        <v>0</v>
      </c>
      <c r="S25" s="72"/>
      <c r="T25" s="80">
        <f t="shared" ref="T25" si="7">SUM(T26:T30)</f>
        <v>1.3680000000000001</v>
      </c>
      <c r="U25" s="72" t="s">
        <v>540</v>
      </c>
      <c r="V25" s="80">
        <f t="shared" ref="V25" si="8">SUM(V26:V30)</f>
        <v>0.33</v>
      </c>
      <c r="W25" s="72" t="s">
        <v>540</v>
      </c>
      <c r="X25" s="80">
        <f t="shared" ref="X25:Y25" si="9">SUM(X26:X30)</f>
        <v>1.3680000000000001</v>
      </c>
      <c r="Y25" s="80">
        <f t="shared" si="9"/>
        <v>0.33</v>
      </c>
    </row>
    <row r="26" spans="1:28" ht="24" customHeight="1" x14ac:dyDescent="0.25">
      <c r="A26" s="75" t="s">
        <v>184</v>
      </c>
      <c r="B26" s="48" t="s">
        <v>183</v>
      </c>
      <c r="C26" s="308"/>
      <c r="D26" s="308"/>
      <c r="E26" s="274"/>
      <c r="F26" s="308"/>
      <c r="G26" s="80"/>
      <c r="H26" s="293"/>
      <c r="I26" s="80"/>
      <c r="J26" s="293"/>
      <c r="K26" s="80"/>
      <c r="L26" s="308"/>
      <c r="M26" s="80"/>
      <c r="N26" s="308"/>
      <c r="O26" s="80"/>
      <c r="P26" s="80"/>
      <c r="Q26" s="80"/>
      <c r="R26" s="308"/>
      <c r="S26" s="80"/>
      <c r="T26" s="274"/>
      <c r="U26" s="80"/>
      <c r="V26" s="274"/>
      <c r="W26" s="80"/>
      <c r="X26" s="308"/>
      <c r="Y26" s="308"/>
    </row>
    <row r="27" spans="1:28" x14ac:dyDescent="0.25">
      <c r="A27" s="75" t="s">
        <v>182</v>
      </c>
      <c r="B27" s="48" t="s">
        <v>181</v>
      </c>
      <c r="C27" s="275"/>
      <c r="D27" s="275"/>
      <c r="E27" s="72"/>
      <c r="F27" s="275"/>
      <c r="G27" s="287"/>
      <c r="H27" s="294"/>
      <c r="I27" s="299"/>
      <c r="J27" s="294"/>
      <c r="K27" s="287"/>
      <c r="L27" s="275"/>
      <c r="M27" s="310"/>
      <c r="N27" s="275"/>
      <c r="O27" s="301"/>
      <c r="P27" s="287"/>
      <c r="Q27" s="287"/>
      <c r="R27" s="275"/>
      <c r="S27" s="310"/>
      <c r="T27" s="72"/>
      <c r="U27" s="72"/>
      <c r="V27" s="72"/>
      <c r="W27" s="72"/>
      <c r="X27" s="275"/>
      <c r="Y27" s="275"/>
    </row>
    <row r="28" spans="1:28" ht="31.5" x14ac:dyDescent="0.25">
      <c r="A28" s="75" t="s">
        <v>180</v>
      </c>
      <c r="B28" s="48" t="s">
        <v>427</v>
      </c>
      <c r="C28" s="275"/>
      <c r="D28" s="275"/>
      <c r="E28" s="72"/>
      <c r="F28" s="275"/>
      <c r="G28" s="72"/>
      <c r="H28" s="294"/>
      <c r="I28" s="72"/>
      <c r="J28" s="294"/>
      <c r="K28" s="72"/>
      <c r="L28" s="275"/>
      <c r="M28" s="72"/>
      <c r="N28" s="275"/>
      <c r="O28" s="72"/>
      <c r="P28" s="72"/>
      <c r="Q28" s="72"/>
      <c r="R28" s="275"/>
      <c r="S28" s="72"/>
      <c r="T28" s="72"/>
      <c r="U28" s="72"/>
      <c r="V28" s="72"/>
      <c r="W28" s="72"/>
      <c r="X28" s="275"/>
      <c r="Y28" s="275"/>
    </row>
    <row r="29" spans="1:28" x14ac:dyDescent="0.25">
      <c r="A29" s="75" t="s">
        <v>179</v>
      </c>
      <c r="B29" s="48" t="s">
        <v>178</v>
      </c>
      <c r="C29" s="275">
        <v>1.3680000000000001</v>
      </c>
      <c r="D29" s="275">
        <v>0.33</v>
      </c>
      <c r="E29" s="72"/>
      <c r="F29" s="275">
        <v>1.3680000000000001</v>
      </c>
      <c r="G29" s="72"/>
      <c r="H29" s="294"/>
      <c r="I29" s="72"/>
      <c r="J29" s="294"/>
      <c r="K29" s="72"/>
      <c r="L29" s="275"/>
      <c r="M29" s="72"/>
      <c r="N29" s="275"/>
      <c r="O29" s="72"/>
      <c r="P29" s="72"/>
      <c r="Q29" s="72"/>
      <c r="R29" s="275"/>
      <c r="S29" s="72"/>
      <c r="T29" s="275">
        <v>1.3680000000000001</v>
      </c>
      <c r="U29" s="72"/>
      <c r="V29" s="275">
        <v>0.33</v>
      </c>
      <c r="W29" s="72"/>
      <c r="X29" s="275">
        <v>1.3680000000000001</v>
      </c>
      <c r="Y29" s="275">
        <v>0.33</v>
      </c>
    </row>
    <row r="30" spans="1:28" x14ac:dyDescent="0.25">
      <c r="A30" s="75" t="s">
        <v>177</v>
      </c>
      <c r="B30" s="79" t="s">
        <v>176</v>
      </c>
      <c r="C30" s="275"/>
      <c r="D30" s="275"/>
      <c r="E30" s="72"/>
      <c r="F30" s="275"/>
      <c r="G30" s="72"/>
      <c r="H30" s="294"/>
      <c r="I30" s="72"/>
      <c r="J30" s="294"/>
      <c r="K30" s="72"/>
      <c r="L30" s="275"/>
      <c r="M30" s="72"/>
      <c r="N30" s="275"/>
      <c r="O30" s="72"/>
      <c r="P30" s="72"/>
      <c r="Q30" s="72"/>
      <c r="R30" s="275"/>
      <c r="S30" s="72"/>
      <c r="T30" s="275"/>
      <c r="U30" s="72"/>
      <c r="V30" s="275"/>
      <c r="W30" s="72"/>
      <c r="X30" s="275"/>
      <c r="Y30" s="275"/>
    </row>
    <row r="31" spans="1:28" ht="47.25" x14ac:dyDescent="0.25">
      <c r="A31" s="78" t="s">
        <v>64</v>
      </c>
      <c r="B31" s="77" t="s">
        <v>175</v>
      </c>
      <c r="C31" s="80">
        <f t="shared" ref="C31:D31" si="10">SUM(C32:C35)</f>
        <v>1.214</v>
      </c>
      <c r="D31" s="80">
        <f t="shared" si="10"/>
        <v>0.27489185999999999</v>
      </c>
      <c r="E31" s="287">
        <f t="shared" ref="E31:P31" si="11">SUM(E32:E35)</f>
        <v>0</v>
      </c>
      <c r="F31" s="80">
        <f t="shared" si="11"/>
        <v>1.214</v>
      </c>
      <c r="G31" s="287">
        <f t="shared" si="11"/>
        <v>0</v>
      </c>
      <c r="H31" s="295">
        <f t="shared" si="11"/>
        <v>0</v>
      </c>
      <c r="I31" s="72" t="s">
        <v>540</v>
      </c>
      <c r="J31" s="295">
        <f t="shared" ref="J31" si="12">SUM(J32:J35)</f>
        <v>0</v>
      </c>
      <c r="K31" s="72"/>
      <c r="L31" s="80">
        <f t="shared" ref="L31" si="13">SUM(L32:L35)</f>
        <v>0</v>
      </c>
      <c r="M31" s="72"/>
      <c r="N31" s="80">
        <f t="shared" ref="N31" si="14">SUM(N32:N35)</f>
        <v>0</v>
      </c>
      <c r="O31" s="72"/>
      <c r="P31" s="287">
        <f t="shared" si="11"/>
        <v>0</v>
      </c>
      <c r="Q31" s="287"/>
      <c r="R31" s="80">
        <f t="shared" ref="R31" si="15">SUM(R32:R35)</f>
        <v>0</v>
      </c>
      <c r="S31" s="72"/>
      <c r="T31" s="80">
        <f t="shared" ref="T31" si="16">SUM(T32:T35)</f>
        <v>1.214</v>
      </c>
      <c r="U31" s="72"/>
      <c r="V31" s="80">
        <f t="shared" ref="V31" si="17">SUM(V32:V35)</f>
        <v>0.27489185999999999</v>
      </c>
      <c r="W31" s="72"/>
      <c r="X31" s="80">
        <f t="shared" ref="X31:Y31" si="18">SUM(X32:X35)</f>
        <v>1.214</v>
      </c>
      <c r="Y31" s="80">
        <f t="shared" si="18"/>
        <v>0.27489185999999999</v>
      </c>
    </row>
    <row r="32" spans="1:28" x14ac:dyDescent="0.25">
      <c r="A32" s="78" t="s">
        <v>174</v>
      </c>
      <c r="B32" s="48" t="s">
        <v>173</v>
      </c>
      <c r="C32" s="275"/>
      <c r="D32" s="275">
        <v>0.11776655</v>
      </c>
      <c r="E32" s="287"/>
      <c r="F32" s="275"/>
      <c r="G32" s="72"/>
      <c r="H32" s="296"/>
      <c r="I32" s="72"/>
      <c r="J32" s="296"/>
      <c r="K32" s="72"/>
      <c r="L32" s="275"/>
      <c r="M32" s="72"/>
      <c r="N32" s="275"/>
      <c r="O32" s="72"/>
      <c r="P32" s="72"/>
      <c r="Q32" s="72"/>
      <c r="R32" s="275"/>
      <c r="S32" s="72"/>
      <c r="T32" s="275"/>
      <c r="U32" s="72"/>
      <c r="V32" s="275">
        <v>0.11776655</v>
      </c>
      <c r="W32" s="72"/>
      <c r="X32" s="275"/>
      <c r="Y32" s="275">
        <v>0.11776655</v>
      </c>
    </row>
    <row r="33" spans="1:25" ht="31.5" x14ac:dyDescent="0.25">
      <c r="A33" s="78" t="s">
        <v>172</v>
      </c>
      <c r="B33" s="48" t="s">
        <v>171</v>
      </c>
      <c r="C33" s="275"/>
      <c r="D33" s="275">
        <v>0.10182241</v>
      </c>
      <c r="E33" s="287"/>
      <c r="F33" s="275"/>
      <c r="G33" s="72"/>
      <c r="H33" s="296"/>
      <c r="I33" s="72"/>
      <c r="J33" s="296"/>
      <c r="K33" s="72"/>
      <c r="L33" s="275"/>
      <c r="M33" s="72"/>
      <c r="N33" s="275"/>
      <c r="O33" s="72"/>
      <c r="P33" s="72"/>
      <c r="Q33" s="72"/>
      <c r="R33" s="275"/>
      <c r="S33" s="72"/>
      <c r="T33" s="275"/>
      <c r="U33" s="72"/>
      <c r="V33" s="275">
        <v>0.10182241</v>
      </c>
      <c r="W33" s="72"/>
      <c r="X33" s="275"/>
      <c r="Y33" s="275">
        <v>0.10182241</v>
      </c>
    </row>
    <row r="34" spans="1:25" x14ac:dyDescent="0.25">
      <c r="A34" s="78" t="s">
        <v>170</v>
      </c>
      <c r="B34" s="48" t="s">
        <v>169</v>
      </c>
      <c r="C34" s="275"/>
      <c r="D34" s="275">
        <v>4.902807E-2</v>
      </c>
      <c r="E34" s="287"/>
      <c r="F34" s="275"/>
      <c r="G34" s="72"/>
      <c r="H34" s="296"/>
      <c r="I34" s="72"/>
      <c r="J34" s="296"/>
      <c r="K34" s="72"/>
      <c r="L34" s="275"/>
      <c r="M34" s="72"/>
      <c r="N34" s="275"/>
      <c r="O34" s="72"/>
      <c r="P34" s="72"/>
      <c r="Q34" s="72"/>
      <c r="R34" s="275"/>
      <c r="S34" s="72"/>
      <c r="T34" s="275"/>
      <c r="U34" s="72"/>
      <c r="V34" s="275">
        <v>4.902807E-2</v>
      </c>
      <c r="W34" s="72"/>
      <c r="X34" s="275"/>
      <c r="Y34" s="275">
        <v>4.902807E-2</v>
      </c>
    </row>
    <row r="35" spans="1:25" x14ac:dyDescent="0.25">
      <c r="A35" s="78" t="s">
        <v>168</v>
      </c>
      <c r="B35" s="48" t="s">
        <v>167</v>
      </c>
      <c r="C35" s="275">
        <v>1.214</v>
      </c>
      <c r="D35" s="275">
        <v>6.2748299999999882E-3</v>
      </c>
      <c r="E35" s="287"/>
      <c r="F35" s="275">
        <v>1.214</v>
      </c>
      <c r="G35" s="72"/>
      <c r="H35" s="296"/>
      <c r="I35" s="72"/>
      <c r="J35" s="296"/>
      <c r="K35" s="72"/>
      <c r="L35" s="275"/>
      <c r="M35" s="72"/>
      <c r="N35" s="275"/>
      <c r="O35" s="72"/>
      <c r="P35" s="72"/>
      <c r="Q35" s="72"/>
      <c r="R35" s="275"/>
      <c r="S35" s="72"/>
      <c r="T35" s="275">
        <v>1.214</v>
      </c>
      <c r="U35" s="72"/>
      <c r="V35" s="275">
        <v>6.2748299999999882E-3</v>
      </c>
      <c r="W35" s="72"/>
      <c r="X35" s="275">
        <v>1.214</v>
      </c>
      <c r="Y35" s="275">
        <v>6.2748299999999882E-3</v>
      </c>
    </row>
    <row r="36" spans="1:25" ht="31.5" x14ac:dyDescent="0.25">
      <c r="A36" s="78" t="s">
        <v>63</v>
      </c>
      <c r="B36" s="77" t="s">
        <v>166</v>
      </c>
      <c r="C36" s="72"/>
      <c r="D36" s="72"/>
      <c r="E36" s="72"/>
      <c r="F36" s="72"/>
      <c r="G36" s="72"/>
      <c r="H36" s="72"/>
      <c r="I36" s="72"/>
      <c r="J36" s="72"/>
      <c r="K36" s="72"/>
      <c r="L36" s="72"/>
      <c r="M36" s="72"/>
      <c r="N36" s="72"/>
      <c r="O36" s="72"/>
      <c r="P36" s="72"/>
      <c r="Q36" s="72"/>
      <c r="R36" s="72"/>
      <c r="S36" s="72"/>
      <c r="T36" s="72"/>
      <c r="U36" s="72"/>
      <c r="V36" s="72"/>
      <c r="W36" s="72"/>
      <c r="X36" s="72"/>
      <c r="Y36" s="72"/>
    </row>
    <row r="37" spans="1:25" ht="31.5" x14ac:dyDescent="0.25">
      <c r="A37" s="75" t="s">
        <v>165</v>
      </c>
      <c r="B37" s="74" t="s">
        <v>164</v>
      </c>
      <c r="C37" s="72"/>
      <c r="D37" s="72"/>
      <c r="E37" s="72"/>
      <c r="F37" s="72"/>
      <c r="G37" s="72"/>
      <c r="H37" s="72"/>
      <c r="I37" s="72"/>
      <c r="J37" s="72"/>
      <c r="K37" s="72"/>
      <c r="L37" s="72"/>
      <c r="M37" s="72"/>
      <c r="N37" s="72"/>
      <c r="O37" s="72"/>
      <c r="P37" s="72"/>
      <c r="Q37" s="72"/>
      <c r="R37" s="72"/>
      <c r="S37" s="72"/>
      <c r="T37" s="72"/>
      <c r="U37" s="72"/>
      <c r="V37" s="72"/>
      <c r="W37" s="72"/>
      <c r="X37" s="72"/>
      <c r="Y37" s="72"/>
    </row>
    <row r="38" spans="1:25" x14ac:dyDescent="0.25">
      <c r="A38" s="75" t="s">
        <v>163</v>
      </c>
      <c r="B38" s="74" t="s">
        <v>153</v>
      </c>
      <c r="C38" s="72"/>
      <c r="D38" s="72"/>
      <c r="E38" s="72"/>
      <c r="F38" s="72"/>
      <c r="G38" s="72"/>
      <c r="H38" s="72"/>
      <c r="I38" s="72"/>
      <c r="J38" s="72"/>
      <c r="K38" s="72"/>
      <c r="L38" s="72"/>
      <c r="M38" s="72"/>
      <c r="N38" s="72"/>
      <c r="O38" s="72"/>
      <c r="P38" s="72"/>
      <c r="Q38" s="72"/>
      <c r="R38" s="72"/>
      <c r="S38" s="72"/>
      <c r="T38" s="72"/>
      <c r="U38" s="72"/>
      <c r="V38" s="72"/>
      <c r="W38" s="72"/>
      <c r="X38" s="72"/>
      <c r="Y38" s="72"/>
    </row>
    <row r="39" spans="1:25" x14ac:dyDescent="0.25">
      <c r="A39" s="75" t="s">
        <v>162</v>
      </c>
      <c r="B39" s="74" t="s">
        <v>151</v>
      </c>
      <c r="C39" s="72"/>
      <c r="D39" s="72"/>
      <c r="E39" s="72"/>
      <c r="F39" s="72"/>
      <c r="G39" s="72"/>
      <c r="H39" s="72"/>
      <c r="I39" s="72"/>
      <c r="J39" s="72"/>
      <c r="K39" s="72"/>
      <c r="L39" s="72"/>
      <c r="M39" s="72"/>
      <c r="N39" s="72"/>
      <c r="O39" s="72"/>
      <c r="P39" s="72"/>
      <c r="Q39" s="72"/>
      <c r="R39" s="72"/>
      <c r="S39" s="72"/>
      <c r="T39" s="72"/>
      <c r="U39" s="72"/>
      <c r="V39" s="72"/>
      <c r="W39" s="72"/>
      <c r="X39" s="72"/>
      <c r="Y39" s="72"/>
    </row>
    <row r="40" spans="1:25" ht="31.5" x14ac:dyDescent="0.25">
      <c r="A40" s="75" t="s">
        <v>161</v>
      </c>
      <c r="B40" s="48" t="s">
        <v>149</v>
      </c>
      <c r="C40" s="275">
        <v>2.5000000000000001E-2</v>
      </c>
      <c r="D40" s="275">
        <v>1.4E-2</v>
      </c>
      <c r="E40" s="72"/>
      <c r="F40" s="275">
        <v>2.5000000000000001E-2</v>
      </c>
      <c r="G40" s="72"/>
      <c r="H40" s="275"/>
      <c r="I40" s="72"/>
      <c r="J40" s="275"/>
      <c r="K40" s="72"/>
      <c r="L40" s="275"/>
      <c r="M40" s="72"/>
      <c r="N40" s="275"/>
      <c r="O40" s="72"/>
      <c r="P40" s="72"/>
      <c r="Q40" s="72"/>
      <c r="R40" s="275"/>
      <c r="S40" s="72"/>
      <c r="T40" s="275">
        <v>2.5000000000000001E-2</v>
      </c>
      <c r="U40" s="285"/>
      <c r="V40" s="275">
        <v>1.4E-2</v>
      </c>
      <c r="W40" s="72"/>
      <c r="X40" s="275">
        <v>2.5000000000000001E-2</v>
      </c>
      <c r="Y40" s="275">
        <v>1.4E-2</v>
      </c>
    </row>
    <row r="41" spans="1:25" ht="31.5" x14ac:dyDescent="0.25">
      <c r="A41" s="75" t="s">
        <v>160</v>
      </c>
      <c r="B41" s="48" t="s">
        <v>147</v>
      </c>
      <c r="C41" s="72"/>
      <c r="D41" s="72"/>
      <c r="E41" s="72"/>
      <c r="F41" s="72"/>
      <c r="G41" s="72"/>
      <c r="H41" s="72"/>
      <c r="I41" s="72"/>
      <c r="J41" s="72"/>
      <c r="K41" s="72"/>
      <c r="L41" s="72"/>
      <c r="M41" s="72"/>
      <c r="N41" s="72"/>
      <c r="O41" s="72"/>
      <c r="P41" s="72"/>
      <c r="Q41" s="72"/>
      <c r="R41" s="72"/>
      <c r="S41" s="72"/>
      <c r="T41" s="72"/>
      <c r="U41" s="72"/>
      <c r="V41" s="282"/>
      <c r="W41" s="72"/>
      <c r="X41" s="72"/>
      <c r="Y41" s="72"/>
    </row>
    <row r="42" spans="1:25" x14ac:dyDescent="0.25">
      <c r="A42" s="75" t="s">
        <v>159</v>
      </c>
      <c r="B42" s="48" t="s">
        <v>145</v>
      </c>
      <c r="C42" s="275"/>
      <c r="D42" s="275"/>
      <c r="E42" s="275"/>
      <c r="F42" s="275"/>
      <c r="G42" s="275"/>
      <c r="H42" s="275"/>
      <c r="I42" s="275"/>
      <c r="J42" s="275"/>
      <c r="K42" s="275"/>
      <c r="L42" s="275"/>
      <c r="M42" s="275"/>
      <c r="N42" s="275"/>
      <c r="O42" s="275"/>
      <c r="P42" s="275"/>
      <c r="Q42" s="275"/>
      <c r="R42" s="275"/>
      <c r="S42" s="275"/>
      <c r="T42" s="275"/>
      <c r="U42" s="72"/>
      <c r="V42" s="275"/>
      <c r="W42" s="285"/>
      <c r="X42" s="275"/>
      <c r="Y42" s="275"/>
    </row>
    <row r="43" spans="1:25" ht="18.75" x14ac:dyDescent="0.25">
      <c r="A43" s="75" t="s">
        <v>158</v>
      </c>
      <c r="B43" s="74" t="s">
        <v>143</v>
      </c>
      <c r="C43" s="72"/>
      <c r="D43" s="72"/>
      <c r="E43" s="72"/>
      <c r="F43" s="72"/>
      <c r="G43" s="72"/>
      <c r="H43" s="72"/>
      <c r="I43" s="72"/>
      <c r="J43" s="72"/>
      <c r="K43" s="72"/>
      <c r="L43" s="72"/>
      <c r="M43" s="72"/>
      <c r="N43" s="72"/>
      <c r="O43" s="72"/>
      <c r="P43" s="72"/>
      <c r="Q43" s="72"/>
      <c r="R43" s="72"/>
      <c r="S43" s="72"/>
      <c r="T43" s="72"/>
      <c r="U43" s="72"/>
      <c r="V43" s="282"/>
      <c r="W43" s="72"/>
      <c r="X43" s="72"/>
      <c r="Y43" s="72"/>
    </row>
    <row r="44" spans="1:25" x14ac:dyDescent="0.25">
      <c r="A44" s="78" t="s">
        <v>62</v>
      </c>
      <c r="B44" s="77" t="s">
        <v>157</v>
      </c>
      <c r="C44" s="72"/>
      <c r="D44" s="72"/>
      <c r="E44" s="72"/>
      <c r="F44" s="72"/>
      <c r="G44" s="72"/>
      <c r="H44" s="72"/>
      <c r="I44" s="72"/>
      <c r="J44" s="72"/>
      <c r="K44" s="72"/>
      <c r="L44" s="72"/>
      <c r="M44" s="72"/>
      <c r="N44" s="72"/>
      <c r="O44" s="72"/>
      <c r="P44" s="72"/>
      <c r="Q44" s="72"/>
      <c r="R44" s="72"/>
      <c r="S44" s="72"/>
      <c r="T44" s="72"/>
      <c r="U44" s="72"/>
      <c r="V44" s="282"/>
      <c r="W44" s="72"/>
      <c r="X44" s="72"/>
      <c r="Y44" s="72"/>
    </row>
    <row r="45" spans="1:25" x14ac:dyDescent="0.25">
      <c r="A45" s="75" t="s">
        <v>156</v>
      </c>
      <c r="B45" s="48" t="s">
        <v>155</v>
      </c>
      <c r="C45" s="72"/>
      <c r="D45" s="72"/>
      <c r="E45" s="72"/>
      <c r="F45" s="72"/>
      <c r="G45" s="72"/>
      <c r="H45" s="72"/>
      <c r="I45" s="72"/>
      <c r="J45" s="72"/>
      <c r="K45" s="72"/>
      <c r="L45" s="72"/>
      <c r="M45" s="72"/>
      <c r="N45" s="72"/>
      <c r="O45" s="72"/>
      <c r="P45" s="72"/>
      <c r="Q45" s="72"/>
      <c r="R45" s="72"/>
      <c r="S45" s="72"/>
      <c r="T45" s="72"/>
      <c r="U45" s="72"/>
      <c r="V45" s="282"/>
      <c r="W45" s="72"/>
      <c r="X45" s="72"/>
      <c r="Y45" s="72"/>
    </row>
    <row r="46" spans="1:25" x14ac:dyDescent="0.25">
      <c r="A46" s="75" t="s">
        <v>154</v>
      </c>
      <c r="B46" s="48" t="s">
        <v>153</v>
      </c>
      <c r="C46" s="72"/>
      <c r="D46" s="72"/>
      <c r="E46" s="72"/>
      <c r="F46" s="72"/>
      <c r="G46" s="72"/>
      <c r="H46" s="72"/>
      <c r="I46" s="72"/>
      <c r="J46" s="72"/>
      <c r="K46" s="72"/>
      <c r="L46" s="72"/>
      <c r="M46" s="72"/>
      <c r="N46" s="72"/>
      <c r="O46" s="72"/>
      <c r="P46" s="72"/>
      <c r="Q46" s="72"/>
      <c r="R46" s="72"/>
      <c r="S46" s="72"/>
      <c r="T46" s="72"/>
      <c r="U46" s="72"/>
      <c r="V46" s="282"/>
      <c r="W46" s="72"/>
      <c r="X46" s="72"/>
      <c r="Y46" s="72"/>
    </row>
    <row r="47" spans="1:25" x14ac:dyDescent="0.25">
      <c r="A47" s="75" t="s">
        <v>152</v>
      </c>
      <c r="B47" s="48" t="s">
        <v>151</v>
      </c>
      <c r="C47" s="72"/>
      <c r="D47" s="72"/>
      <c r="E47" s="72"/>
      <c r="F47" s="72"/>
      <c r="G47" s="72"/>
      <c r="H47" s="72"/>
      <c r="I47" s="72"/>
      <c r="J47" s="72"/>
      <c r="K47" s="72"/>
      <c r="L47" s="72"/>
      <c r="M47" s="72"/>
      <c r="N47" s="72"/>
      <c r="O47" s="72"/>
      <c r="P47" s="72"/>
      <c r="Q47" s="72"/>
      <c r="R47" s="72"/>
      <c r="S47" s="72"/>
      <c r="T47" s="72"/>
      <c r="U47" s="72"/>
      <c r="V47" s="282"/>
      <c r="W47" s="72"/>
      <c r="X47" s="72"/>
      <c r="Y47" s="72"/>
    </row>
    <row r="48" spans="1:25" ht="31.5" x14ac:dyDescent="0.25">
      <c r="A48" s="75" t="s">
        <v>150</v>
      </c>
      <c r="B48" s="48" t="s">
        <v>149</v>
      </c>
      <c r="C48" s="275">
        <f>C40</f>
        <v>2.5000000000000001E-2</v>
      </c>
      <c r="D48" s="275">
        <f>D40</f>
        <v>1.4E-2</v>
      </c>
      <c r="E48" s="72"/>
      <c r="F48" s="275">
        <f>F40</f>
        <v>2.5000000000000001E-2</v>
      </c>
      <c r="G48" s="72"/>
      <c r="H48" s="275">
        <f>H40</f>
        <v>0</v>
      </c>
      <c r="I48" s="72"/>
      <c r="J48" s="275">
        <f>J40</f>
        <v>0</v>
      </c>
      <c r="K48" s="72"/>
      <c r="L48" s="275">
        <f>L40</f>
        <v>0</v>
      </c>
      <c r="M48" s="72"/>
      <c r="N48" s="275">
        <f>N40</f>
        <v>0</v>
      </c>
      <c r="O48" s="72"/>
      <c r="P48" s="72"/>
      <c r="Q48" s="72"/>
      <c r="R48" s="275">
        <f>R40</f>
        <v>0</v>
      </c>
      <c r="S48" s="72"/>
      <c r="T48" s="275"/>
      <c r="U48" s="72"/>
      <c r="V48" s="275"/>
      <c r="W48" s="72"/>
      <c r="X48" s="275">
        <f>X40</f>
        <v>2.5000000000000001E-2</v>
      </c>
      <c r="Y48" s="275">
        <f>Y40</f>
        <v>1.4E-2</v>
      </c>
    </row>
    <row r="49" spans="1:25" ht="31.5" x14ac:dyDescent="0.25">
      <c r="A49" s="75" t="s">
        <v>148</v>
      </c>
      <c r="B49" s="48" t="s">
        <v>147</v>
      </c>
      <c r="C49" s="72"/>
      <c r="D49" s="72"/>
      <c r="E49" s="72"/>
      <c r="F49" s="72"/>
      <c r="G49" s="72"/>
      <c r="H49" s="72"/>
      <c r="I49" s="72"/>
      <c r="J49" s="72"/>
      <c r="K49" s="72"/>
      <c r="L49" s="72"/>
      <c r="M49" s="72"/>
      <c r="N49" s="72"/>
      <c r="O49" s="72"/>
      <c r="P49" s="72"/>
      <c r="Q49" s="72"/>
      <c r="R49" s="72"/>
      <c r="S49" s="72"/>
      <c r="T49" s="72"/>
      <c r="U49" s="72"/>
      <c r="V49" s="282"/>
      <c r="W49" s="72"/>
      <c r="X49" s="72"/>
      <c r="Y49" s="72"/>
    </row>
    <row r="50" spans="1:25" x14ac:dyDescent="0.25">
      <c r="A50" s="75" t="s">
        <v>146</v>
      </c>
      <c r="B50" s="48" t="s">
        <v>145</v>
      </c>
      <c r="C50" s="72"/>
      <c r="D50" s="72"/>
      <c r="E50" s="275"/>
      <c r="F50" s="72"/>
      <c r="G50" s="275"/>
      <c r="H50" s="72"/>
      <c r="I50" s="275"/>
      <c r="J50" s="72"/>
      <c r="K50" s="275"/>
      <c r="L50" s="72"/>
      <c r="M50" s="275"/>
      <c r="N50" s="72"/>
      <c r="O50" s="275"/>
      <c r="P50" s="275"/>
      <c r="Q50" s="275"/>
      <c r="R50" s="72"/>
      <c r="S50" s="275"/>
      <c r="T50" s="72"/>
      <c r="U50" s="72"/>
      <c r="V50" s="282"/>
      <c r="W50" s="72"/>
      <c r="X50" s="72"/>
      <c r="Y50" s="72"/>
    </row>
    <row r="51" spans="1:25" ht="18.75" x14ac:dyDescent="0.25">
      <c r="A51" s="75" t="s">
        <v>144</v>
      </c>
      <c r="B51" s="74" t="s">
        <v>143</v>
      </c>
      <c r="C51" s="310"/>
      <c r="D51" s="305"/>
      <c r="E51" s="72"/>
      <c r="F51" s="305"/>
      <c r="G51" s="72"/>
      <c r="H51" s="299"/>
      <c r="I51" s="72"/>
      <c r="J51" s="289"/>
      <c r="K51" s="72"/>
      <c r="L51" s="310"/>
      <c r="M51" s="72"/>
      <c r="N51" s="301"/>
      <c r="O51" s="72"/>
      <c r="P51" s="72"/>
      <c r="Q51" s="72"/>
      <c r="R51" s="310"/>
      <c r="S51" s="72"/>
      <c r="T51" s="284"/>
      <c r="U51" s="72"/>
      <c r="V51" s="282"/>
      <c r="W51" s="72"/>
      <c r="X51" s="310"/>
      <c r="Y51" s="305"/>
    </row>
    <row r="52" spans="1:25" ht="35.25" customHeight="1" x14ac:dyDescent="0.25">
      <c r="A52" s="78" t="s">
        <v>60</v>
      </c>
      <c r="B52" s="77" t="s">
        <v>142</v>
      </c>
      <c r="C52" s="310"/>
      <c r="D52" s="305"/>
      <c r="E52" s="179"/>
      <c r="F52" s="305"/>
      <c r="G52" s="72"/>
      <c r="H52" s="299"/>
      <c r="I52" s="72"/>
      <c r="J52" s="289"/>
      <c r="K52" s="72"/>
      <c r="L52" s="310"/>
      <c r="M52" s="72"/>
      <c r="N52" s="301"/>
      <c r="O52" s="72"/>
      <c r="P52" s="72"/>
      <c r="Q52" s="72"/>
      <c r="R52" s="310"/>
      <c r="S52" s="72"/>
      <c r="T52" s="284"/>
      <c r="U52" s="72"/>
      <c r="V52" s="282"/>
      <c r="W52" s="72"/>
      <c r="X52" s="310"/>
      <c r="Y52" s="305"/>
    </row>
    <row r="53" spans="1:25" x14ac:dyDescent="0.25">
      <c r="A53" s="75" t="s">
        <v>141</v>
      </c>
      <c r="B53" s="48" t="s">
        <v>140</v>
      </c>
      <c r="C53" s="310"/>
      <c r="D53" s="305"/>
      <c r="E53" s="179"/>
      <c r="F53" s="305"/>
      <c r="G53" s="72"/>
      <c r="H53" s="299"/>
      <c r="I53" s="72"/>
      <c r="J53" s="289"/>
      <c r="K53" s="72"/>
      <c r="L53" s="310"/>
      <c r="M53" s="72"/>
      <c r="N53" s="301"/>
      <c r="O53" s="72"/>
      <c r="P53" s="72"/>
      <c r="Q53" s="72"/>
      <c r="R53" s="310"/>
      <c r="S53" s="72"/>
      <c r="T53" s="284"/>
      <c r="U53" s="72"/>
      <c r="V53" s="282"/>
      <c r="W53" s="72"/>
      <c r="X53" s="310"/>
      <c r="Y53" s="305"/>
    </row>
    <row r="54" spans="1:25" x14ac:dyDescent="0.25">
      <c r="A54" s="75" t="s">
        <v>139</v>
      </c>
      <c r="B54" s="48" t="s">
        <v>133</v>
      </c>
      <c r="C54" s="310"/>
      <c r="D54" s="305"/>
      <c r="E54" s="179"/>
      <c r="F54" s="305"/>
      <c r="G54" s="72"/>
      <c r="H54" s="299"/>
      <c r="I54" s="72"/>
      <c r="J54" s="289"/>
      <c r="K54" s="72"/>
      <c r="L54" s="310"/>
      <c r="M54" s="72"/>
      <c r="N54" s="301"/>
      <c r="O54" s="72"/>
      <c r="P54" s="72"/>
      <c r="Q54" s="72"/>
      <c r="R54" s="310"/>
      <c r="S54" s="72"/>
      <c r="T54" s="284"/>
      <c r="U54" s="72"/>
      <c r="V54" s="282"/>
      <c r="W54" s="72"/>
      <c r="X54" s="310"/>
      <c r="Y54" s="305"/>
    </row>
    <row r="55" spans="1:25" x14ac:dyDescent="0.25">
      <c r="A55" s="75" t="s">
        <v>138</v>
      </c>
      <c r="B55" s="74" t="s">
        <v>132</v>
      </c>
      <c r="C55" s="310"/>
      <c r="D55" s="305"/>
      <c r="E55" s="179"/>
      <c r="F55" s="305"/>
      <c r="G55" s="72"/>
      <c r="H55" s="299"/>
      <c r="I55" s="72"/>
      <c r="J55" s="289"/>
      <c r="K55" s="72"/>
      <c r="L55" s="310"/>
      <c r="M55" s="72"/>
      <c r="N55" s="301"/>
      <c r="O55" s="72"/>
      <c r="P55" s="72"/>
      <c r="Q55" s="72"/>
      <c r="R55" s="310"/>
      <c r="S55" s="72"/>
      <c r="T55" s="284"/>
      <c r="U55" s="72"/>
      <c r="V55" s="282"/>
      <c r="W55" s="72"/>
      <c r="X55" s="310"/>
      <c r="Y55" s="305"/>
    </row>
    <row r="56" spans="1:25" x14ac:dyDescent="0.25">
      <c r="A56" s="75" t="s">
        <v>137</v>
      </c>
      <c r="B56" s="74" t="s">
        <v>131</v>
      </c>
      <c r="C56" s="310"/>
      <c r="D56" s="305"/>
      <c r="E56" s="179"/>
      <c r="F56" s="305"/>
      <c r="G56" s="72"/>
      <c r="H56" s="299"/>
      <c r="I56" s="72"/>
      <c r="J56" s="289"/>
      <c r="K56" s="72"/>
      <c r="L56" s="310"/>
      <c r="M56" s="72"/>
      <c r="N56" s="301"/>
      <c r="O56" s="72"/>
      <c r="P56" s="72"/>
      <c r="Q56" s="72"/>
      <c r="R56" s="310"/>
      <c r="S56" s="72"/>
      <c r="T56" s="284"/>
      <c r="U56" s="72"/>
      <c r="V56" s="282"/>
      <c r="W56" s="72"/>
      <c r="X56" s="310"/>
      <c r="Y56" s="305"/>
    </row>
    <row r="57" spans="1:25" x14ac:dyDescent="0.25">
      <c r="A57" s="75" t="s">
        <v>136</v>
      </c>
      <c r="B57" s="74" t="s">
        <v>130</v>
      </c>
      <c r="C57" s="275">
        <f>C48</f>
        <v>2.5000000000000001E-2</v>
      </c>
      <c r="D57" s="275">
        <f>D48</f>
        <v>1.4E-2</v>
      </c>
      <c r="E57" s="275"/>
      <c r="F57" s="275">
        <f>F48</f>
        <v>2.5000000000000001E-2</v>
      </c>
      <c r="G57" s="275"/>
      <c r="H57" s="275">
        <f>H48</f>
        <v>0</v>
      </c>
      <c r="I57" s="72"/>
      <c r="J57" s="275">
        <f>J48</f>
        <v>0</v>
      </c>
      <c r="K57" s="72"/>
      <c r="L57" s="275">
        <f>L48</f>
        <v>0</v>
      </c>
      <c r="M57" s="72"/>
      <c r="N57" s="275">
        <f>N48</f>
        <v>0</v>
      </c>
      <c r="O57" s="72"/>
      <c r="P57" s="275"/>
      <c r="Q57" s="275"/>
      <c r="R57" s="275">
        <f>R48</f>
        <v>0</v>
      </c>
      <c r="S57" s="72"/>
      <c r="T57" s="275"/>
      <c r="U57" s="72"/>
      <c r="V57" s="275"/>
      <c r="W57" s="72"/>
      <c r="X57" s="275">
        <f>X48</f>
        <v>2.5000000000000001E-2</v>
      </c>
      <c r="Y57" s="275">
        <f>Y48</f>
        <v>1.4E-2</v>
      </c>
    </row>
    <row r="58" spans="1:25" ht="18.75" x14ac:dyDescent="0.25">
      <c r="A58" s="75" t="s">
        <v>135</v>
      </c>
      <c r="B58" s="74" t="s">
        <v>129</v>
      </c>
      <c r="C58" s="272"/>
      <c r="D58" s="179"/>
      <c r="E58" s="179"/>
      <c r="F58" s="179"/>
      <c r="G58" s="72"/>
      <c r="H58" s="72"/>
      <c r="I58" s="72"/>
      <c r="J58" s="72"/>
      <c r="K58" s="72"/>
      <c r="L58" s="72"/>
      <c r="M58" s="72"/>
      <c r="N58" s="72"/>
      <c r="O58" s="72"/>
      <c r="P58" s="72"/>
      <c r="Q58" s="72"/>
      <c r="R58" s="72"/>
      <c r="S58" s="72"/>
      <c r="T58" s="72"/>
      <c r="U58" s="72"/>
      <c r="V58" s="72"/>
      <c r="W58" s="72"/>
      <c r="X58" s="72"/>
      <c r="Y58" s="274"/>
    </row>
    <row r="59" spans="1:25" ht="36.75" customHeight="1" x14ac:dyDescent="0.25">
      <c r="A59" s="78" t="s">
        <v>59</v>
      </c>
      <c r="B59" s="97" t="s">
        <v>235</v>
      </c>
      <c r="C59" s="272"/>
      <c r="D59" s="179"/>
      <c r="E59" s="179"/>
      <c r="F59" s="179"/>
      <c r="G59" s="72"/>
      <c r="H59" s="72"/>
      <c r="I59" s="72"/>
      <c r="J59" s="72"/>
      <c r="K59" s="72"/>
      <c r="L59" s="72"/>
      <c r="M59" s="72"/>
      <c r="N59" s="72"/>
      <c r="O59" s="72"/>
      <c r="P59" s="72"/>
      <c r="Q59" s="72"/>
      <c r="R59" s="72"/>
      <c r="S59" s="72"/>
      <c r="T59" s="72"/>
      <c r="U59" s="72"/>
      <c r="V59" s="72"/>
      <c r="W59" s="72"/>
      <c r="X59" s="72"/>
      <c r="Y59" s="274"/>
    </row>
    <row r="60" spans="1:25" x14ac:dyDescent="0.25">
      <c r="A60" s="78" t="s">
        <v>57</v>
      </c>
      <c r="B60" s="77" t="s">
        <v>134</v>
      </c>
      <c r="C60" s="179"/>
      <c r="D60" s="179"/>
      <c r="E60" s="72"/>
      <c r="F60" s="72"/>
      <c r="G60" s="72"/>
      <c r="H60" s="72"/>
      <c r="I60" s="72"/>
      <c r="J60" s="72"/>
      <c r="K60" s="72"/>
      <c r="L60" s="72"/>
      <c r="M60" s="72"/>
      <c r="N60" s="72"/>
      <c r="O60" s="72"/>
      <c r="P60" s="72"/>
      <c r="Q60" s="72"/>
      <c r="R60" s="72"/>
      <c r="S60" s="72"/>
      <c r="T60" s="72"/>
      <c r="U60" s="72"/>
      <c r="V60" s="72"/>
      <c r="W60" s="72"/>
      <c r="X60" s="72"/>
      <c r="Y60" s="274"/>
    </row>
    <row r="61" spans="1:25" x14ac:dyDescent="0.25">
      <c r="A61" s="75" t="s">
        <v>229</v>
      </c>
      <c r="B61" s="76" t="s">
        <v>155</v>
      </c>
      <c r="C61" s="273"/>
      <c r="D61" s="179"/>
      <c r="E61" s="72"/>
      <c r="F61" s="72"/>
      <c r="G61" s="72"/>
      <c r="H61" s="72"/>
      <c r="I61" s="72"/>
      <c r="J61" s="72"/>
      <c r="K61" s="72"/>
      <c r="L61" s="72"/>
      <c r="M61" s="72"/>
      <c r="N61" s="72"/>
      <c r="O61" s="72"/>
      <c r="P61" s="72"/>
      <c r="Q61" s="72"/>
      <c r="R61" s="72"/>
      <c r="S61" s="72"/>
      <c r="T61" s="72"/>
      <c r="U61" s="72"/>
      <c r="V61" s="72"/>
      <c r="W61" s="72"/>
      <c r="X61" s="72"/>
      <c r="Y61" s="274"/>
    </row>
    <row r="62" spans="1:25" x14ac:dyDescent="0.25">
      <c r="A62" s="75" t="s">
        <v>230</v>
      </c>
      <c r="B62" s="76" t="s">
        <v>153</v>
      </c>
      <c r="C62" s="273"/>
      <c r="D62" s="179"/>
      <c r="E62" s="72"/>
      <c r="F62" s="72"/>
      <c r="G62" s="72"/>
      <c r="H62" s="72"/>
      <c r="I62" s="72"/>
      <c r="J62" s="72"/>
      <c r="K62" s="72"/>
      <c r="L62" s="72"/>
      <c r="M62" s="72"/>
      <c r="N62" s="72"/>
      <c r="O62" s="72"/>
      <c r="P62" s="72"/>
      <c r="Q62" s="72"/>
      <c r="R62" s="72"/>
      <c r="S62" s="72"/>
      <c r="T62" s="72"/>
      <c r="U62" s="72"/>
      <c r="V62" s="72"/>
      <c r="W62" s="72"/>
      <c r="X62" s="72"/>
      <c r="Y62" s="274"/>
    </row>
    <row r="63" spans="1:25" x14ac:dyDescent="0.25">
      <c r="A63" s="75" t="s">
        <v>231</v>
      </c>
      <c r="B63" s="76" t="s">
        <v>151</v>
      </c>
      <c r="C63" s="273"/>
      <c r="D63" s="179"/>
      <c r="E63" s="72"/>
      <c r="F63" s="72"/>
      <c r="G63" s="72"/>
      <c r="H63" s="72"/>
      <c r="I63" s="72"/>
      <c r="J63" s="72"/>
      <c r="K63" s="72"/>
      <c r="L63" s="72"/>
      <c r="M63" s="72"/>
      <c r="N63" s="72"/>
      <c r="O63" s="72"/>
      <c r="P63" s="72"/>
      <c r="Q63" s="72"/>
      <c r="R63" s="72"/>
      <c r="S63" s="72"/>
      <c r="T63" s="72"/>
      <c r="U63" s="72"/>
      <c r="V63" s="72"/>
      <c r="W63" s="72"/>
      <c r="X63" s="72"/>
      <c r="Y63" s="274"/>
    </row>
    <row r="64" spans="1:25" x14ac:dyDescent="0.25">
      <c r="A64" s="75" t="s">
        <v>232</v>
      </c>
      <c r="B64" s="76" t="s">
        <v>234</v>
      </c>
      <c r="C64" s="273"/>
      <c r="D64" s="179"/>
      <c r="E64" s="72"/>
      <c r="F64" s="72"/>
      <c r="G64" s="72"/>
      <c r="H64" s="72"/>
      <c r="I64" s="72"/>
      <c r="J64" s="72"/>
      <c r="K64" s="72"/>
      <c r="L64" s="72"/>
      <c r="M64" s="72"/>
      <c r="N64" s="72"/>
      <c r="O64" s="72"/>
      <c r="P64" s="72"/>
      <c r="Q64" s="72"/>
      <c r="R64" s="72"/>
      <c r="S64" s="72"/>
      <c r="T64" s="72"/>
      <c r="U64" s="72"/>
      <c r="V64" s="72"/>
      <c r="W64" s="72"/>
      <c r="X64" s="72"/>
      <c r="Y64" s="274"/>
    </row>
    <row r="65" spans="1:25" ht="18.75" x14ac:dyDescent="0.25">
      <c r="A65" s="75" t="s">
        <v>233</v>
      </c>
      <c r="B65" s="74" t="s">
        <v>129</v>
      </c>
      <c r="C65" s="272"/>
      <c r="D65" s="179"/>
      <c r="E65" s="72"/>
      <c r="F65" s="72"/>
      <c r="G65" s="72"/>
      <c r="H65" s="72"/>
      <c r="I65" s="72"/>
      <c r="J65" s="72"/>
      <c r="K65" s="72"/>
      <c r="L65" s="72"/>
      <c r="M65" s="72"/>
      <c r="N65" s="72"/>
      <c r="O65" s="72"/>
      <c r="P65" s="72"/>
      <c r="Q65" s="72"/>
      <c r="R65" s="72"/>
      <c r="S65" s="72"/>
      <c r="T65" s="72"/>
      <c r="U65" s="72"/>
      <c r="V65" s="72"/>
      <c r="W65" s="72"/>
      <c r="X65" s="72"/>
      <c r="Y65" s="274"/>
    </row>
    <row r="66" spans="1:25"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61"/>
    </row>
    <row r="67" spans="1:25" ht="54" customHeight="1" x14ac:dyDescent="0.25">
      <c r="A67" s="61"/>
      <c r="B67" s="378"/>
      <c r="C67" s="378"/>
      <c r="D67" s="378"/>
      <c r="E67" s="378"/>
      <c r="F67" s="378"/>
      <c r="G67" s="378"/>
      <c r="H67" s="378"/>
      <c r="I67" s="378"/>
      <c r="J67" s="65"/>
      <c r="K67" s="65"/>
      <c r="L67" s="69"/>
      <c r="M67" s="69"/>
      <c r="N67" s="69"/>
      <c r="O67" s="69"/>
      <c r="P67" s="69"/>
      <c r="Q67" s="69"/>
      <c r="R67" s="69"/>
      <c r="S67" s="69"/>
      <c r="T67" s="69"/>
      <c r="U67" s="69"/>
      <c r="V67" s="69"/>
      <c r="W67" s="69"/>
      <c r="X67" s="69"/>
    </row>
    <row r="68" spans="1:25" x14ac:dyDescent="0.25">
      <c r="A68" s="61"/>
      <c r="B68" s="61"/>
      <c r="C68" s="61"/>
      <c r="D68" s="61"/>
      <c r="E68" s="61"/>
      <c r="F68" s="61"/>
      <c r="L68" s="61"/>
      <c r="M68" s="61"/>
      <c r="N68" s="61"/>
      <c r="O68" s="61"/>
      <c r="P68" s="61"/>
      <c r="Q68" s="61"/>
      <c r="R68" s="61"/>
      <c r="S68" s="61"/>
      <c r="T68" s="61"/>
      <c r="U68" s="61"/>
      <c r="V68" s="61"/>
      <c r="W68" s="61"/>
      <c r="X68" s="61"/>
    </row>
    <row r="69" spans="1:25" ht="50.25" customHeight="1" x14ac:dyDescent="0.25">
      <c r="A69" s="61"/>
      <c r="B69" s="379"/>
      <c r="C69" s="379"/>
      <c r="D69" s="379"/>
      <c r="E69" s="379"/>
      <c r="F69" s="379"/>
      <c r="G69" s="379"/>
      <c r="H69" s="379"/>
      <c r="I69" s="379"/>
      <c r="J69" s="66"/>
      <c r="K69" s="66"/>
      <c r="L69" s="61"/>
      <c r="M69" s="61"/>
      <c r="N69" s="61"/>
      <c r="O69" s="61"/>
      <c r="P69" s="61"/>
      <c r="Q69" s="61"/>
      <c r="R69" s="61"/>
      <c r="S69" s="61"/>
      <c r="T69" s="61"/>
      <c r="U69" s="61"/>
      <c r="V69" s="61"/>
      <c r="W69" s="61"/>
      <c r="X69" s="61"/>
    </row>
    <row r="70" spans="1:25" x14ac:dyDescent="0.25">
      <c r="A70" s="61"/>
      <c r="B70" s="61"/>
      <c r="C70" s="61"/>
      <c r="D70" s="61"/>
      <c r="E70" s="61"/>
      <c r="F70" s="61"/>
      <c r="L70" s="61"/>
      <c r="M70" s="61"/>
      <c r="N70" s="61"/>
      <c r="O70" s="61"/>
      <c r="P70" s="61"/>
      <c r="Q70" s="61"/>
      <c r="R70" s="61"/>
      <c r="S70" s="61"/>
      <c r="T70" s="61"/>
      <c r="U70" s="61"/>
      <c r="V70" s="61"/>
      <c r="W70" s="61"/>
      <c r="X70" s="61"/>
    </row>
    <row r="71" spans="1:25" ht="36.75" customHeight="1" x14ac:dyDescent="0.25">
      <c r="A71" s="61"/>
      <c r="B71" s="378"/>
      <c r="C71" s="378"/>
      <c r="D71" s="378"/>
      <c r="E71" s="378"/>
      <c r="F71" s="378"/>
      <c r="G71" s="378"/>
      <c r="H71" s="378"/>
      <c r="I71" s="378"/>
      <c r="J71" s="65"/>
      <c r="K71" s="65"/>
      <c r="L71" s="61"/>
      <c r="M71" s="61"/>
      <c r="N71" s="61"/>
      <c r="O71" s="61"/>
      <c r="P71" s="61"/>
      <c r="Q71" s="61"/>
      <c r="R71" s="61"/>
      <c r="S71" s="61"/>
      <c r="T71" s="61"/>
      <c r="U71" s="61"/>
      <c r="V71" s="61"/>
      <c r="W71" s="61"/>
      <c r="X71" s="61"/>
    </row>
    <row r="72" spans="1:25" x14ac:dyDescent="0.25">
      <c r="A72" s="61"/>
      <c r="B72" s="68"/>
      <c r="C72" s="68"/>
      <c r="D72" s="68"/>
      <c r="E72" s="68"/>
      <c r="F72" s="68"/>
      <c r="L72" s="61"/>
      <c r="M72" s="61"/>
      <c r="N72" s="67"/>
      <c r="O72" s="61"/>
      <c r="P72" s="61"/>
      <c r="Q72" s="61"/>
      <c r="R72" s="67"/>
      <c r="S72" s="61"/>
      <c r="T72" s="61"/>
      <c r="U72" s="61"/>
      <c r="V72" s="67"/>
      <c r="W72" s="61"/>
      <c r="X72" s="61"/>
    </row>
    <row r="73" spans="1:25" ht="51" customHeight="1" x14ac:dyDescent="0.25">
      <c r="A73" s="61"/>
      <c r="B73" s="378"/>
      <c r="C73" s="378"/>
      <c r="D73" s="378"/>
      <c r="E73" s="378"/>
      <c r="F73" s="378"/>
      <c r="G73" s="378"/>
      <c r="H73" s="378"/>
      <c r="I73" s="378"/>
      <c r="J73" s="65"/>
      <c r="K73" s="65"/>
      <c r="L73" s="61"/>
      <c r="M73" s="61"/>
      <c r="N73" s="67"/>
      <c r="O73" s="61"/>
      <c r="P73" s="61"/>
      <c r="Q73" s="61"/>
      <c r="R73" s="67"/>
      <c r="S73" s="61"/>
      <c r="T73" s="61"/>
      <c r="U73" s="61"/>
      <c r="V73" s="67"/>
      <c r="W73" s="61"/>
      <c r="X73" s="61"/>
    </row>
    <row r="74" spans="1:25" ht="32.25" customHeight="1" x14ac:dyDescent="0.25">
      <c r="A74" s="61"/>
      <c r="B74" s="379"/>
      <c r="C74" s="379"/>
      <c r="D74" s="379"/>
      <c r="E74" s="379"/>
      <c r="F74" s="379"/>
      <c r="G74" s="379"/>
      <c r="H74" s="379"/>
      <c r="I74" s="379"/>
      <c r="J74" s="66"/>
      <c r="K74" s="66"/>
      <c r="L74" s="61"/>
      <c r="M74" s="61"/>
      <c r="N74" s="61"/>
      <c r="O74" s="61"/>
      <c r="P74" s="61"/>
      <c r="Q74" s="61"/>
      <c r="R74" s="61"/>
      <c r="S74" s="61"/>
      <c r="T74" s="61"/>
      <c r="U74" s="61"/>
      <c r="V74" s="61"/>
      <c r="W74" s="61"/>
      <c r="X74" s="61"/>
    </row>
    <row r="75" spans="1:25" ht="51.75" customHeight="1" x14ac:dyDescent="0.25">
      <c r="A75" s="61"/>
      <c r="B75" s="378"/>
      <c r="C75" s="378"/>
      <c r="D75" s="378"/>
      <c r="E75" s="378"/>
      <c r="F75" s="378"/>
      <c r="G75" s="378"/>
      <c r="H75" s="378"/>
      <c r="I75" s="378"/>
      <c r="J75" s="65"/>
      <c r="K75" s="65"/>
      <c r="L75" s="61"/>
      <c r="M75" s="61"/>
      <c r="N75" s="61"/>
      <c r="O75" s="61"/>
      <c r="P75" s="61"/>
      <c r="Q75" s="61"/>
      <c r="R75" s="61"/>
      <c r="S75" s="61"/>
      <c r="T75" s="61"/>
      <c r="U75" s="61"/>
      <c r="V75" s="61"/>
      <c r="W75" s="61"/>
      <c r="X75" s="61"/>
    </row>
    <row r="76" spans="1:25" ht="21.75" customHeight="1" x14ac:dyDescent="0.25">
      <c r="A76" s="61"/>
      <c r="B76" s="382"/>
      <c r="C76" s="382"/>
      <c r="D76" s="382"/>
      <c r="E76" s="382"/>
      <c r="F76" s="382"/>
      <c r="G76" s="382"/>
      <c r="H76" s="382"/>
      <c r="I76" s="382"/>
      <c r="J76" s="64"/>
      <c r="K76" s="64"/>
      <c r="L76" s="63"/>
      <c r="M76" s="63"/>
      <c r="N76" s="61"/>
      <c r="O76" s="61"/>
      <c r="P76" s="63"/>
      <c r="Q76" s="63"/>
      <c r="R76" s="61"/>
      <c r="S76" s="61"/>
      <c r="T76" s="63"/>
      <c r="U76" s="63"/>
      <c r="V76" s="61"/>
      <c r="W76" s="61"/>
      <c r="X76" s="61"/>
    </row>
    <row r="77" spans="1:25" ht="23.25" customHeight="1" x14ac:dyDescent="0.25">
      <c r="A77" s="61"/>
      <c r="B77" s="63"/>
      <c r="C77" s="63"/>
      <c r="D77" s="63"/>
      <c r="E77" s="63"/>
      <c r="F77" s="63"/>
      <c r="L77" s="61"/>
      <c r="M77" s="61"/>
      <c r="N77" s="61"/>
      <c r="O77" s="61"/>
      <c r="P77" s="61"/>
      <c r="Q77" s="61"/>
      <c r="R77" s="61"/>
      <c r="S77" s="61"/>
      <c r="T77" s="61"/>
      <c r="U77" s="61"/>
      <c r="V77" s="61"/>
      <c r="W77" s="61"/>
      <c r="X77" s="61"/>
    </row>
    <row r="78" spans="1:25" ht="18.75" customHeight="1" x14ac:dyDescent="0.25">
      <c r="A78" s="61"/>
      <c r="B78" s="377"/>
      <c r="C78" s="377"/>
      <c r="D78" s="377"/>
      <c r="E78" s="377"/>
      <c r="F78" s="377"/>
      <c r="G78" s="377"/>
      <c r="H78" s="377"/>
      <c r="I78" s="377"/>
      <c r="J78" s="62"/>
      <c r="K78" s="62"/>
      <c r="L78" s="61"/>
      <c r="M78" s="61"/>
      <c r="N78" s="61"/>
      <c r="O78" s="61"/>
      <c r="P78" s="61"/>
      <c r="Q78" s="61"/>
      <c r="R78" s="61"/>
      <c r="S78" s="61"/>
      <c r="T78" s="61"/>
      <c r="U78" s="61"/>
      <c r="V78" s="61"/>
      <c r="W78" s="61"/>
      <c r="X78" s="61"/>
    </row>
    <row r="79" spans="1:25" x14ac:dyDescent="0.25">
      <c r="A79" s="61"/>
      <c r="B79" s="61"/>
      <c r="C79" s="61"/>
      <c r="D79" s="61"/>
      <c r="E79" s="61"/>
      <c r="F79" s="61"/>
      <c r="L79" s="61"/>
      <c r="M79" s="61"/>
      <c r="N79" s="61"/>
      <c r="O79" s="61"/>
      <c r="P79" s="61"/>
      <c r="Q79" s="61"/>
      <c r="R79" s="61"/>
      <c r="S79" s="61"/>
      <c r="T79" s="61"/>
      <c r="U79" s="61"/>
      <c r="V79" s="61"/>
      <c r="W79" s="61"/>
      <c r="X79" s="61"/>
    </row>
    <row r="80" spans="1:25" x14ac:dyDescent="0.25">
      <c r="A80" s="61"/>
      <c r="B80" s="61"/>
      <c r="C80" s="61"/>
      <c r="D80" s="61"/>
      <c r="E80" s="61"/>
      <c r="F80" s="61"/>
      <c r="L80" s="61"/>
      <c r="M80" s="61"/>
      <c r="N80" s="61"/>
      <c r="O80" s="61"/>
      <c r="P80" s="61"/>
      <c r="Q80" s="61"/>
      <c r="R80" s="61"/>
      <c r="S80" s="61"/>
      <c r="T80" s="61"/>
      <c r="U80" s="61"/>
      <c r="V80" s="61"/>
      <c r="W80" s="61"/>
      <c r="X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6">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 ref="A5:Y5"/>
    <mergeCell ref="A13:Y13"/>
    <mergeCell ref="A10:Y10"/>
    <mergeCell ref="A12:Y12"/>
    <mergeCell ref="A9:Y9"/>
    <mergeCell ref="A7:Y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J26" sqref="J2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6" t="s">
        <v>567</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c r="AB5" s="316"/>
      <c r="AC5" s="316"/>
      <c r="AD5" s="316"/>
      <c r="AE5" s="316"/>
      <c r="AF5" s="316"/>
      <c r="AG5" s="316"/>
      <c r="AH5" s="316"/>
      <c r="AI5" s="316"/>
      <c r="AJ5" s="316"/>
      <c r="AK5" s="316"/>
      <c r="AL5" s="316"/>
      <c r="AM5" s="316"/>
      <c r="AN5" s="316"/>
      <c r="AO5" s="316"/>
      <c r="AP5" s="316"/>
      <c r="AQ5" s="316"/>
      <c r="AR5" s="316"/>
      <c r="AS5" s="316"/>
      <c r="AT5" s="316"/>
      <c r="AU5" s="316"/>
      <c r="AV5" s="316"/>
    </row>
    <row r="6" spans="1:48" ht="18.75" x14ac:dyDescent="0.3">
      <c r="AV6" s="13"/>
    </row>
    <row r="7" spans="1:48"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c r="AB7" s="320"/>
      <c r="AC7" s="320"/>
      <c r="AD7" s="320"/>
      <c r="AE7" s="320"/>
      <c r="AF7" s="320"/>
      <c r="AG7" s="320"/>
      <c r="AH7" s="320"/>
      <c r="AI7" s="320"/>
      <c r="AJ7" s="320"/>
      <c r="AK7" s="320"/>
      <c r="AL7" s="320"/>
      <c r="AM7" s="320"/>
      <c r="AN7" s="320"/>
      <c r="AO7" s="320"/>
      <c r="AP7" s="320"/>
      <c r="AQ7" s="320"/>
      <c r="AR7" s="320"/>
      <c r="AS7" s="320"/>
      <c r="AT7" s="320"/>
      <c r="AU7" s="320"/>
      <c r="AV7" s="320"/>
    </row>
    <row r="8" spans="1:4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320"/>
      <c r="AB8" s="320"/>
      <c r="AC8" s="320"/>
      <c r="AD8" s="320"/>
      <c r="AE8" s="320"/>
      <c r="AF8" s="320"/>
      <c r="AG8" s="320"/>
      <c r="AH8" s="320"/>
      <c r="AI8" s="320"/>
      <c r="AJ8" s="320"/>
      <c r="AK8" s="320"/>
      <c r="AL8" s="320"/>
      <c r="AM8" s="320"/>
      <c r="AN8" s="320"/>
      <c r="AO8" s="320"/>
      <c r="AP8" s="320"/>
      <c r="AQ8" s="320"/>
      <c r="AR8" s="320"/>
      <c r="AS8" s="320"/>
      <c r="AT8" s="320"/>
      <c r="AU8" s="320"/>
      <c r="AV8" s="320"/>
    </row>
    <row r="9" spans="1:48" ht="15.75" x14ac:dyDescent="0.25">
      <c r="A9" s="321" t="s">
        <v>552</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c r="AD9" s="321"/>
      <c r="AE9" s="321"/>
      <c r="AF9" s="321"/>
      <c r="AG9" s="321"/>
      <c r="AH9" s="321"/>
      <c r="AI9" s="321"/>
      <c r="AJ9" s="321"/>
      <c r="AK9" s="321"/>
      <c r="AL9" s="321"/>
      <c r="AM9" s="321"/>
      <c r="AN9" s="321"/>
      <c r="AO9" s="321"/>
      <c r="AP9" s="321"/>
      <c r="AQ9" s="321"/>
      <c r="AR9" s="321"/>
      <c r="AS9" s="321"/>
      <c r="AT9" s="321"/>
      <c r="AU9" s="321"/>
      <c r="AV9" s="321"/>
    </row>
    <row r="10" spans="1:48" ht="15.75"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c r="AD11" s="320"/>
      <c r="AE11" s="320"/>
      <c r="AF11" s="320"/>
      <c r="AG11" s="320"/>
      <c r="AH11" s="320"/>
      <c r="AI11" s="320"/>
      <c r="AJ11" s="320"/>
      <c r="AK11" s="320"/>
      <c r="AL11" s="320"/>
      <c r="AM11" s="320"/>
      <c r="AN11" s="320"/>
      <c r="AO11" s="320"/>
      <c r="AP11" s="320"/>
      <c r="AQ11" s="320"/>
      <c r="AR11" s="320"/>
      <c r="AS11" s="320"/>
      <c r="AT11" s="320"/>
      <c r="AU11" s="320"/>
      <c r="AV11" s="320"/>
    </row>
    <row r="12" spans="1:48" ht="15.75" x14ac:dyDescent="0.25">
      <c r="A12" s="321" t="s">
        <v>556</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c r="AD12" s="321"/>
      <c r="AE12" s="321"/>
      <c r="AF12" s="321"/>
      <c r="AG12" s="321"/>
      <c r="AH12" s="321"/>
      <c r="AI12" s="321"/>
      <c r="AJ12" s="321"/>
      <c r="AK12" s="321"/>
      <c r="AL12" s="321"/>
      <c r="AM12" s="321"/>
      <c r="AN12" s="321"/>
      <c r="AO12" s="321"/>
      <c r="AP12" s="321"/>
      <c r="AQ12" s="321"/>
      <c r="AR12" s="321"/>
      <c r="AS12" s="321"/>
      <c r="AT12" s="321"/>
      <c r="AU12" s="321"/>
      <c r="AV12" s="321"/>
    </row>
    <row r="13" spans="1:48" ht="15.7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326"/>
      <c r="AL14" s="326"/>
      <c r="AM14" s="326"/>
      <c r="AN14" s="326"/>
      <c r="AO14" s="326"/>
      <c r="AP14" s="326"/>
      <c r="AQ14" s="326"/>
      <c r="AR14" s="326"/>
      <c r="AS14" s="326"/>
      <c r="AT14" s="326"/>
      <c r="AU14" s="326"/>
      <c r="AV14" s="326"/>
    </row>
    <row r="15" spans="1:48" ht="15.75" x14ac:dyDescent="0.25">
      <c r="A15" s="321" t="s">
        <v>557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c r="AD15" s="321"/>
      <c r="AE15" s="321"/>
      <c r="AF15" s="321"/>
      <c r="AG15" s="321"/>
      <c r="AH15" s="321"/>
      <c r="AI15" s="321"/>
      <c r="AJ15" s="321"/>
      <c r="AK15" s="321"/>
      <c r="AL15" s="321"/>
      <c r="AM15" s="321"/>
      <c r="AN15" s="321"/>
      <c r="AO15" s="321"/>
      <c r="AP15" s="321"/>
      <c r="AQ15" s="321"/>
      <c r="AR15" s="321"/>
      <c r="AS15" s="321"/>
      <c r="AT15" s="321"/>
      <c r="AU15" s="321"/>
      <c r="AV15" s="321"/>
    </row>
    <row r="16" spans="1:48" ht="15.75"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row>
    <row r="18" spans="1:48" ht="14.25" customHeight="1"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row>
    <row r="19" spans="1:4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row>
    <row r="20" spans="1:48" s="21"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1" customFormat="1" x14ac:dyDescent="0.25">
      <c r="A21" s="406" t="s">
        <v>478</v>
      </c>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6"/>
      <c r="AM21" s="406"/>
      <c r="AN21" s="406"/>
      <c r="AO21" s="406"/>
      <c r="AP21" s="406"/>
      <c r="AQ21" s="406"/>
      <c r="AR21" s="406"/>
      <c r="AS21" s="406"/>
      <c r="AT21" s="406"/>
      <c r="AU21" s="406"/>
      <c r="AV21" s="406"/>
    </row>
    <row r="22" spans="1:48" s="21" customFormat="1" ht="58.5" customHeight="1" x14ac:dyDescent="0.25">
      <c r="A22" s="397" t="s">
        <v>53</v>
      </c>
      <c r="B22" s="408" t="s">
        <v>25</v>
      </c>
      <c r="C22" s="397" t="s">
        <v>52</v>
      </c>
      <c r="D22" s="397" t="s">
        <v>51</v>
      </c>
      <c r="E22" s="411" t="s">
        <v>489</v>
      </c>
      <c r="F22" s="412"/>
      <c r="G22" s="412"/>
      <c r="H22" s="412"/>
      <c r="I22" s="412"/>
      <c r="J22" s="412"/>
      <c r="K22" s="412"/>
      <c r="L22" s="413"/>
      <c r="M22" s="397" t="s">
        <v>50</v>
      </c>
      <c r="N22" s="397" t="s">
        <v>49</v>
      </c>
      <c r="O22" s="397" t="s">
        <v>48</v>
      </c>
      <c r="P22" s="392" t="s">
        <v>265</v>
      </c>
      <c r="Q22" s="392" t="s">
        <v>47</v>
      </c>
      <c r="R22" s="392" t="s">
        <v>46</v>
      </c>
      <c r="S22" s="392" t="s">
        <v>45</v>
      </c>
      <c r="T22" s="392"/>
      <c r="U22" s="414" t="s">
        <v>44</v>
      </c>
      <c r="V22" s="414" t="s">
        <v>43</v>
      </c>
      <c r="W22" s="392" t="s">
        <v>42</v>
      </c>
      <c r="X22" s="392" t="s">
        <v>41</v>
      </c>
      <c r="Y22" s="392" t="s">
        <v>40</v>
      </c>
      <c r="Z22" s="399" t="s">
        <v>39</v>
      </c>
      <c r="AA22" s="392" t="s">
        <v>38</v>
      </c>
      <c r="AB22" s="392" t="s">
        <v>37</v>
      </c>
      <c r="AC22" s="392" t="s">
        <v>36</v>
      </c>
      <c r="AD22" s="392" t="s">
        <v>35</v>
      </c>
      <c r="AE22" s="392" t="s">
        <v>34</v>
      </c>
      <c r="AF22" s="392" t="s">
        <v>33</v>
      </c>
      <c r="AG22" s="392"/>
      <c r="AH22" s="392"/>
      <c r="AI22" s="392"/>
      <c r="AJ22" s="392"/>
      <c r="AK22" s="392"/>
      <c r="AL22" s="392" t="s">
        <v>32</v>
      </c>
      <c r="AM22" s="392"/>
      <c r="AN22" s="392"/>
      <c r="AO22" s="392"/>
      <c r="AP22" s="392" t="s">
        <v>31</v>
      </c>
      <c r="AQ22" s="392"/>
      <c r="AR22" s="392" t="s">
        <v>30</v>
      </c>
      <c r="AS22" s="392" t="s">
        <v>29</v>
      </c>
      <c r="AT22" s="392" t="s">
        <v>28</v>
      </c>
      <c r="AU22" s="392" t="s">
        <v>27</v>
      </c>
      <c r="AV22" s="400" t="s">
        <v>26</v>
      </c>
    </row>
    <row r="23" spans="1:48" s="21" customFormat="1" ht="64.5" customHeight="1" x14ac:dyDescent="0.25">
      <c r="A23" s="407"/>
      <c r="B23" s="409"/>
      <c r="C23" s="407"/>
      <c r="D23" s="407"/>
      <c r="E23" s="402" t="s">
        <v>24</v>
      </c>
      <c r="F23" s="393" t="s">
        <v>133</v>
      </c>
      <c r="G23" s="393" t="s">
        <v>132</v>
      </c>
      <c r="H23" s="393" t="s">
        <v>131</v>
      </c>
      <c r="I23" s="395" t="s">
        <v>424</v>
      </c>
      <c r="J23" s="395" t="s">
        <v>425</v>
      </c>
      <c r="K23" s="395" t="s">
        <v>426</v>
      </c>
      <c r="L23" s="393" t="s">
        <v>81</v>
      </c>
      <c r="M23" s="407"/>
      <c r="N23" s="407"/>
      <c r="O23" s="407"/>
      <c r="P23" s="392"/>
      <c r="Q23" s="392"/>
      <c r="R23" s="392"/>
      <c r="S23" s="404" t="s">
        <v>3</v>
      </c>
      <c r="T23" s="404" t="s">
        <v>12</v>
      </c>
      <c r="U23" s="414"/>
      <c r="V23" s="414"/>
      <c r="W23" s="392"/>
      <c r="X23" s="392"/>
      <c r="Y23" s="392"/>
      <c r="Z23" s="392"/>
      <c r="AA23" s="392"/>
      <c r="AB23" s="392"/>
      <c r="AC23" s="392"/>
      <c r="AD23" s="392"/>
      <c r="AE23" s="392"/>
      <c r="AF23" s="392" t="s">
        <v>23</v>
      </c>
      <c r="AG23" s="392"/>
      <c r="AH23" s="392" t="s">
        <v>22</v>
      </c>
      <c r="AI23" s="392"/>
      <c r="AJ23" s="397" t="s">
        <v>21</v>
      </c>
      <c r="AK23" s="397" t="s">
        <v>20</v>
      </c>
      <c r="AL23" s="397" t="s">
        <v>19</v>
      </c>
      <c r="AM23" s="397" t="s">
        <v>18</v>
      </c>
      <c r="AN23" s="397" t="s">
        <v>17</v>
      </c>
      <c r="AO23" s="397" t="s">
        <v>16</v>
      </c>
      <c r="AP23" s="397" t="s">
        <v>15</v>
      </c>
      <c r="AQ23" s="415" t="s">
        <v>12</v>
      </c>
      <c r="AR23" s="392"/>
      <c r="AS23" s="392"/>
      <c r="AT23" s="392"/>
      <c r="AU23" s="392"/>
      <c r="AV23" s="401"/>
    </row>
    <row r="24" spans="1:48" s="21" customFormat="1" ht="96.75" customHeight="1" x14ac:dyDescent="0.25">
      <c r="A24" s="398"/>
      <c r="B24" s="410"/>
      <c r="C24" s="398"/>
      <c r="D24" s="398"/>
      <c r="E24" s="403"/>
      <c r="F24" s="394"/>
      <c r="G24" s="394"/>
      <c r="H24" s="394"/>
      <c r="I24" s="396"/>
      <c r="J24" s="396"/>
      <c r="K24" s="396"/>
      <c r="L24" s="394"/>
      <c r="M24" s="398"/>
      <c r="N24" s="398"/>
      <c r="O24" s="398"/>
      <c r="P24" s="392"/>
      <c r="Q24" s="392"/>
      <c r="R24" s="392"/>
      <c r="S24" s="405"/>
      <c r="T24" s="405"/>
      <c r="U24" s="414"/>
      <c r="V24" s="414"/>
      <c r="W24" s="392"/>
      <c r="X24" s="392"/>
      <c r="Y24" s="392"/>
      <c r="Z24" s="392"/>
      <c r="AA24" s="392"/>
      <c r="AB24" s="392"/>
      <c r="AC24" s="392"/>
      <c r="AD24" s="392"/>
      <c r="AE24" s="392"/>
      <c r="AF24" s="151" t="s">
        <v>14</v>
      </c>
      <c r="AG24" s="151" t="s">
        <v>13</v>
      </c>
      <c r="AH24" s="152" t="s">
        <v>3</v>
      </c>
      <c r="AI24" s="152" t="s">
        <v>12</v>
      </c>
      <c r="AJ24" s="398"/>
      <c r="AK24" s="398"/>
      <c r="AL24" s="398"/>
      <c r="AM24" s="398"/>
      <c r="AN24" s="398"/>
      <c r="AO24" s="398"/>
      <c r="AP24" s="398"/>
      <c r="AQ24" s="416"/>
      <c r="AR24" s="392"/>
      <c r="AS24" s="392"/>
      <c r="AT24" s="392"/>
      <c r="AU24" s="392"/>
      <c r="AV24" s="401"/>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552</v>
      </c>
      <c r="C26" s="19" t="s">
        <v>551</v>
      </c>
      <c r="D26" s="297" t="s">
        <v>575</v>
      </c>
      <c r="E26" s="19" t="s">
        <v>368</v>
      </c>
      <c r="F26" s="19" t="s">
        <v>368</v>
      </c>
      <c r="G26" s="19" t="s">
        <v>368</v>
      </c>
      <c r="H26" s="19" t="s">
        <v>368</v>
      </c>
      <c r="I26" s="298">
        <v>1.4E-2</v>
      </c>
      <c r="J26" s="19" t="s">
        <v>368</v>
      </c>
      <c r="K26" s="19" t="s">
        <v>368</v>
      </c>
      <c r="L26" s="19" t="s">
        <v>368</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Normal="90" zoomScaleSheetLayoutView="100" workbookViewId="0">
      <selection activeCell="B70" sqref="B70"/>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22" t="s">
        <v>567</v>
      </c>
      <c r="B5" s="422"/>
      <c r="C5" s="87"/>
      <c r="D5" s="87"/>
      <c r="E5" s="87"/>
      <c r="F5" s="87"/>
      <c r="G5" s="87"/>
      <c r="H5" s="87"/>
    </row>
    <row r="6" spans="1:8" ht="18.75" x14ac:dyDescent="0.3">
      <c r="A6" s="156"/>
      <c r="B6" s="156"/>
      <c r="C6" s="156"/>
      <c r="D6" s="156"/>
      <c r="E6" s="156"/>
      <c r="F6" s="156"/>
      <c r="G6" s="156"/>
      <c r="H6" s="156"/>
    </row>
    <row r="7" spans="1:8" ht="18.75" x14ac:dyDescent="0.25">
      <c r="A7" s="320" t="s">
        <v>10</v>
      </c>
      <c r="B7" s="320"/>
      <c r="C7" s="155"/>
      <c r="D7" s="155"/>
      <c r="E7" s="155"/>
      <c r="F7" s="155"/>
      <c r="G7" s="155"/>
      <c r="H7" s="155"/>
    </row>
    <row r="8" spans="1:8" ht="18.75" x14ac:dyDescent="0.25">
      <c r="A8" s="155"/>
      <c r="B8" s="155"/>
      <c r="C8" s="155"/>
      <c r="D8" s="155"/>
      <c r="E8" s="155"/>
      <c r="F8" s="155"/>
      <c r="G8" s="155"/>
      <c r="H8" s="155"/>
    </row>
    <row r="9" spans="1:8" x14ac:dyDescent="0.25">
      <c r="A9" s="321" t="s">
        <v>552</v>
      </c>
      <c r="B9" s="321"/>
      <c r="C9" s="153"/>
      <c r="D9" s="153"/>
      <c r="E9" s="153"/>
      <c r="F9" s="153"/>
      <c r="G9" s="153"/>
      <c r="H9" s="153"/>
    </row>
    <row r="10" spans="1:8" x14ac:dyDescent="0.25">
      <c r="A10" s="317" t="s">
        <v>9</v>
      </c>
      <c r="B10" s="317"/>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21" t="s">
        <v>556</v>
      </c>
      <c r="B12" s="321"/>
      <c r="C12" s="153"/>
      <c r="D12" s="153"/>
      <c r="E12" s="153"/>
      <c r="F12" s="153"/>
      <c r="G12" s="153"/>
      <c r="H12" s="153"/>
    </row>
    <row r="13" spans="1:8" x14ac:dyDescent="0.25">
      <c r="A13" s="317" t="s">
        <v>8</v>
      </c>
      <c r="B13" s="317"/>
      <c r="C13" s="154"/>
      <c r="D13" s="154"/>
      <c r="E13" s="154"/>
      <c r="F13" s="154"/>
      <c r="G13" s="154"/>
      <c r="H13" s="154"/>
    </row>
    <row r="14" spans="1:8" ht="18.75" x14ac:dyDescent="0.25">
      <c r="A14" s="9"/>
      <c r="B14" s="9"/>
      <c r="C14" s="9"/>
      <c r="D14" s="9"/>
      <c r="E14" s="9"/>
      <c r="F14" s="9"/>
      <c r="G14" s="9"/>
      <c r="H14" s="9"/>
    </row>
    <row r="15" spans="1:8" x14ac:dyDescent="0.25">
      <c r="A15" s="321" t="s">
        <v>557</v>
      </c>
      <c r="B15" s="321"/>
      <c r="C15" s="153"/>
      <c r="D15" s="153"/>
      <c r="E15" s="153"/>
      <c r="F15" s="153"/>
      <c r="G15" s="153"/>
      <c r="H15" s="153"/>
    </row>
    <row r="16" spans="1:8" x14ac:dyDescent="0.25">
      <c r="A16" s="317" t="s">
        <v>7</v>
      </c>
      <c r="B16" s="317"/>
      <c r="C16" s="154"/>
      <c r="D16" s="154"/>
      <c r="E16" s="154"/>
      <c r="F16" s="154"/>
      <c r="G16" s="154"/>
      <c r="H16" s="154"/>
    </row>
    <row r="17" spans="1:2" x14ac:dyDescent="0.25">
      <c r="B17" s="122"/>
    </row>
    <row r="18" spans="1:2" ht="33.75" customHeight="1" x14ac:dyDescent="0.25">
      <c r="A18" s="420" t="s">
        <v>479</v>
      </c>
      <c r="B18" s="421"/>
    </row>
    <row r="19" spans="1:2" x14ac:dyDescent="0.25">
      <c r="B19" s="44"/>
    </row>
    <row r="20" spans="1:2" ht="16.5" thickBot="1" x14ac:dyDescent="0.3">
      <c r="B20" s="123"/>
    </row>
    <row r="21" spans="1:2" ht="31.5" customHeight="1" thickBot="1" x14ac:dyDescent="0.3">
      <c r="A21" s="124" t="s">
        <v>375</v>
      </c>
      <c r="B21" s="125" t="s">
        <v>561</v>
      </c>
    </row>
    <row r="22" spans="1:2" ht="16.5" thickBot="1" x14ac:dyDescent="0.3">
      <c r="A22" s="124" t="s">
        <v>376</v>
      </c>
      <c r="B22" s="125" t="s">
        <v>498</v>
      </c>
    </row>
    <row r="23" spans="1:2" ht="16.5" thickBot="1" x14ac:dyDescent="0.3">
      <c r="A23" s="124" t="s">
        <v>342</v>
      </c>
      <c r="B23" s="126" t="s">
        <v>535</v>
      </c>
    </row>
    <row r="24" spans="1:2" ht="16.5" thickBot="1" x14ac:dyDescent="0.3">
      <c r="A24" s="124" t="s">
        <v>377</v>
      </c>
      <c r="B24" s="126" t="s">
        <v>576</v>
      </c>
    </row>
    <row r="25" spans="1:2" ht="16.5" thickBot="1" x14ac:dyDescent="0.3">
      <c r="A25" s="127" t="s">
        <v>378</v>
      </c>
      <c r="B25" s="125" t="s">
        <v>577</v>
      </c>
    </row>
    <row r="26" spans="1:2" ht="16.5" thickBot="1" x14ac:dyDescent="0.3">
      <c r="A26" s="128" t="s">
        <v>379</v>
      </c>
      <c r="B26" s="129" t="s">
        <v>578</v>
      </c>
    </row>
    <row r="27" spans="1:2" ht="16.5" thickBot="1" x14ac:dyDescent="0.3">
      <c r="A27" s="136" t="s">
        <v>536</v>
      </c>
      <c r="B27" s="309">
        <v>0.33</v>
      </c>
    </row>
    <row r="28" spans="1:2" ht="16.5" thickBot="1" x14ac:dyDescent="0.3">
      <c r="A28" s="131" t="s">
        <v>380</v>
      </c>
      <c r="B28" s="131" t="s">
        <v>537</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538</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31" t="s">
        <v>543</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100</v>
      </c>
    </row>
    <row r="48" spans="1:2" ht="16.5" thickBot="1" x14ac:dyDescent="0.3">
      <c r="A48" s="132" t="s">
        <v>383</v>
      </c>
      <c r="B48" s="138"/>
    </row>
    <row r="49" spans="1:2" ht="16.5" thickBot="1" x14ac:dyDescent="0.3">
      <c r="A49" s="132" t="s">
        <v>392</v>
      </c>
      <c r="B49" s="138">
        <v>100</v>
      </c>
    </row>
    <row r="50" spans="1:2" ht="16.5" thickBot="1" x14ac:dyDescent="0.3">
      <c r="A50" s="132" t="s">
        <v>393</v>
      </c>
      <c r="B50" s="138">
        <v>100</v>
      </c>
    </row>
    <row r="51" spans="1:2" ht="16.5" thickBot="1" x14ac:dyDescent="0.3">
      <c r="A51" s="132" t="s">
        <v>394</v>
      </c>
      <c r="B51" s="138">
        <v>100</v>
      </c>
    </row>
    <row r="52" spans="1:2" ht="16.5" thickBot="1" x14ac:dyDescent="0.3">
      <c r="A52" s="127" t="s">
        <v>395</v>
      </c>
      <c r="B52" s="139">
        <v>100</v>
      </c>
    </row>
    <row r="53" spans="1:2" ht="16.5" thickBot="1" x14ac:dyDescent="0.3">
      <c r="A53" s="127" t="s">
        <v>396</v>
      </c>
      <c r="B53" s="286">
        <v>0.33</v>
      </c>
    </row>
    <row r="54" spans="1:2" ht="16.5" thickBot="1" x14ac:dyDescent="0.3">
      <c r="A54" s="127" t="s">
        <v>397</v>
      </c>
      <c r="B54" s="139">
        <v>100</v>
      </c>
    </row>
    <row r="55" spans="1:2" ht="16.5" thickBot="1" x14ac:dyDescent="0.3">
      <c r="A55" s="128" t="s">
        <v>398</v>
      </c>
      <c r="B55" s="129">
        <v>0.27500000000000002</v>
      </c>
    </row>
    <row r="56" spans="1:2" x14ac:dyDescent="0.25">
      <c r="A56" s="130" t="s">
        <v>399</v>
      </c>
      <c r="B56" s="417" t="s">
        <v>555</v>
      </c>
    </row>
    <row r="57" spans="1:2" x14ac:dyDescent="0.25">
      <c r="A57" s="134" t="s">
        <v>400</v>
      </c>
      <c r="B57" s="418"/>
    </row>
    <row r="58" spans="1:2" x14ac:dyDescent="0.25">
      <c r="A58" s="134" t="s">
        <v>401</v>
      </c>
      <c r="B58" s="418"/>
    </row>
    <row r="59" spans="1:2" x14ac:dyDescent="0.25">
      <c r="A59" s="134" t="s">
        <v>402</v>
      </c>
      <c r="B59" s="418"/>
    </row>
    <row r="60" spans="1:2" x14ac:dyDescent="0.25">
      <c r="A60" s="134" t="s">
        <v>403</v>
      </c>
      <c r="B60" s="418"/>
    </row>
    <row r="61" spans="1:2" ht="16.5" thickBot="1" x14ac:dyDescent="0.3">
      <c r="A61" s="135" t="s">
        <v>404</v>
      </c>
      <c r="B61" s="419"/>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83" t="s">
        <v>579</v>
      </c>
    </row>
    <row r="68" spans="1:2" ht="16.5" thickBot="1" x14ac:dyDescent="0.3">
      <c r="A68" s="127" t="s">
        <v>410</v>
      </c>
      <c r="B68" s="139"/>
    </row>
    <row r="69" spans="1:2" ht="16.5" thickBot="1" x14ac:dyDescent="0.3">
      <c r="A69" s="134" t="s">
        <v>411</v>
      </c>
      <c r="B69" s="300">
        <v>45444</v>
      </c>
    </row>
    <row r="70" spans="1:2" ht="16.5" thickBot="1" x14ac:dyDescent="0.3">
      <c r="A70" s="134" t="s">
        <v>412</v>
      </c>
      <c r="B70" s="142"/>
    </row>
    <row r="71" spans="1:2" ht="16.5" thickBot="1" x14ac:dyDescent="0.3">
      <c r="A71" s="134" t="s">
        <v>413</v>
      </c>
      <c r="B71" s="142"/>
    </row>
    <row r="72" spans="1:2" ht="29.25" thickBot="1" x14ac:dyDescent="0.3">
      <c r="A72" s="143" t="s">
        <v>414</v>
      </c>
      <c r="B72" s="129" t="s">
        <v>542</v>
      </c>
    </row>
    <row r="73" spans="1:2" ht="28.5" x14ac:dyDescent="0.25">
      <c r="A73" s="130" t="s">
        <v>415</v>
      </c>
      <c r="B73" s="417"/>
    </row>
    <row r="74" spans="1:2" x14ac:dyDescent="0.25">
      <c r="A74" s="134" t="s">
        <v>416</v>
      </c>
      <c r="B74" s="418"/>
    </row>
    <row r="75" spans="1:2" x14ac:dyDescent="0.25">
      <c r="A75" s="134" t="s">
        <v>417</v>
      </c>
      <c r="B75" s="418"/>
    </row>
    <row r="76" spans="1:2" x14ac:dyDescent="0.25">
      <c r="A76" s="134" t="s">
        <v>418</v>
      </c>
      <c r="B76" s="418"/>
    </row>
    <row r="77" spans="1:2" x14ac:dyDescent="0.25">
      <c r="A77" s="134" t="s">
        <v>419</v>
      </c>
      <c r="B77" s="418"/>
    </row>
    <row r="78" spans="1:2" ht="16.5" thickBot="1" x14ac:dyDescent="0.3">
      <c r="A78" s="144" t="s">
        <v>420</v>
      </c>
      <c r="B78" s="419"/>
    </row>
    <row r="81" spans="1:2" x14ac:dyDescent="0.25">
      <c r="A81" s="145"/>
      <c r="B81" s="146"/>
    </row>
    <row r="82" spans="1:2" x14ac:dyDescent="0.25">
      <c r="B82" s="147"/>
    </row>
    <row r="83" spans="1:2" x14ac:dyDescent="0.25">
      <c r="B83" s="14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topLeftCell="A13"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2"/>
      <c r="S3" s="13" t="s">
        <v>69</v>
      </c>
    </row>
    <row r="4" spans="1:28" s="10" customFormat="1" ht="18.75" x14ac:dyDescent="0.3">
      <c r="G4" s="182"/>
      <c r="S4" s="13"/>
    </row>
    <row r="5" spans="1:28" s="10" customFormat="1" ht="18.75" customHeight="1" x14ac:dyDescent="0.2">
      <c r="A5" s="316" t="s">
        <v>567</v>
      </c>
      <c r="B5" s="316"/>
      <c r="C5" s="316"/>
      <c r="D5" s="316"/>
      <c r="E5" s="316"/>
      <c r="F5" s="316"/>
      <c r="G5" s="316"/>
      <c r="H5" s="316"/>
      <c r="I5" s="316"/>
      <c r="J5" s="316"/>
      <c r="K5" s="316"/>
      <c r="L5" s="316"/>
      <c r="M5" s="316"/>
      <c r="N5" s="316"/>
      <c r="O5" s="316"/>
      <c r="P5" s="316"/>
      <c r="Q5" s="316"/>
      <c r="R5" s="316"/>
      <c r="S5" s="316"/>
    </row>
    <row r="6" spans="1:28" s="10" customFormat="1" ht="15.75" x14ac:dyDescent="0.2">
      <c r="A6" s="15"/>
    </row>
    <row r="7" spans="1:28" s="10" customFormat="1" ht="18.75" x14ac:dyDescent="0.2">
      <c r="A7" s="320" t="s">
        <v>10</v>
      </c>
      <c r="B7" s="320"/>
      <c r="C7" s="320"/>
      <c r="D7" s="320"/>
      <c r="E7" s="320"/>
      <c r="F7" s="320"/>
      <c r="G7" s="320"/>
      <c r="H7" s="320"/>
      <c r="I7" s="320"/>
      <c r="J7" s="320"/>
      <c r="K7" s="320"/>
      <c r="L7" s="320"/>
      <c r="M7" s="320"/>
      <c r="N7" s="320"/>
      <c r="O7" s="320"/>
      <c r="P7" s="320"/>
      <c r="Q7" s="320"/>
      <c r="R7" s="320"/>
      <c r="S7" s="320"/>
      <c r="T7" s="11"/>
      <c r="U7" s="11"/>
      <c r="V7" s="11"/>
      <c r="W7" s="11"/>
      <c r="X7" s="11"/>
      <c r="Y7" s="11"/>
      <c r="Z7" s="11"/>
      <c r="AA7" s="11"/>
      <c r="AB7" s="11"/>
    </row>
    <row r="8" spans="1:28" s="10" customFormat="1" ht="18.75" x14ac:dyDescent="0.2">
      <c r="A8" s="320"/>
      <c r="B8" s="320"/>
      <c r="C8" s="320"/>
      <c r="D8" s="320"/>
      <c r="E8" s="320"/>
      <c r="F8" s="320"/>
      <c r="G8" s="320"/>
      <c r="H8" s="320"/>
      <c r="I8" s="320"/>
      <c r="J8" s="320"/>
      <c r="K8" s="320"/>
      <c r="L8" s="320"/>
      <c r="M8" s="320"/>
      <c r="N8" s="320"/>
      <c r="O8" s="320"/>
      <c r="P8" s="320"/>
      <c r="Q8" s="320"/>
      <c r="R8" s="320"/>
      <c r="S8" s="320"/>
      <c r="T8" s="11"/>
      <c r="U8" s="11"/>
      <c r="V8" s="11"/>
      <c r="W8" s="11"/>
      <c r="X8" s="11"/>
      <c r="Y8" s="11"/>
      <c r="Z8" s="11"/>
      <c r="AA8" s="11"/>
      <c r="AB8" s="11"/>
    </row>
    <row r="9" spans="1:28" s="10" customFormat="1" ht="18.75" x14ac:dyDescent="0.2">
      <c r="A9" s="321" t="s">
        <v>552</v>
      </c>
      <c r="B9" s="321"/>
      <c r="C9" s="321"/>
      <c r="D9" s="321"/>
      <c r="E9" s="321"/>
      <c r="F9" s="321"/>
      <c r="G9" s="321"/>
      <c r="H9" s="321"/>
      <c r="I9" s="321"/>
      <c r="J9" s="321"/>
      <c r="K9" s="321"/>
      <c r="L9" s="321"/>
      <c r="M9" s="321"/>
      <c r="N9" s="321"/>
      <c r="O9" s="321"/>
      <c r="P9" s="321"/>
      <c r="Q9" s="321"/>
      <c r="R9" s="321"/>
      <c r="S9" s="321"/>
      <c r="T9" s="11"/>
      <c r="U9" s="11"/>
      <c r="V9" s="11"/>
      <c r="W9" s="11"/>
      <c r="X9" s="11"/>
      <c r="Y9" s="11"/>
      <c r="Z9" s="11"/>
      <c r="AA9" s="11"/>
      <c r="AB9" s="11"/>
    </row>
    <row r="10" spans="1:28" s="10" customFormat="1" ht="18.75" x14ac:dyDescent="0.2">
      <c r="A10" s="317" t="s">
        <v>9</v>
      </c>
      <c r="B10" s="317"/>
      <c r="C10" s="317"/>
      <c r="D10" s="317"/>
      <c r="E10" s="317"/>
      <c r="F10" s="317"/>
      <c r="G10" s="317"/>
      <c r="H10" s="317"/>
      <c r="I10" s="317"/>
      <c r="J10" s="317"/>
      <c r="K10" s="317"/>
      <c r="L10" s="317"/>
      <c r="M10" s="317"/>
      <c r="N10" s="317"/>
      <c r="O10" s="317"/>
      <c r="P10" s="317"/>
      <c r="Q10" s="317"/>
      <c r="R10" s="317"/>
      <c r="S10" s="317"/>
      <c r="T10" s="11"/>
      <c r="U10" s="11"/>
      <c r="V10" s="11"/>
      <c r="W10" s="11"/>
      <c r="X10" s="11"/>
      <c r="Y10" s="11"/>
      <c r="Z10" s="11"/>
      <c r="AA10" s="11"/>
      <c r="AB10" s="11"/>
    </row>
    <row r="11" spans="1:28" s="10" customFormat="1" ht="18.75" x14ac:dyDescent="0.2">
      <c r="A11" s="320"/>
      <c r="B11" s="320"/>
      <c r="C11" s="320"/>
      <c r="D11" s="320"/>
      <c r="E11" s="320"/>
      <c r="F11" s="320"/>
      <c r="G11" s="320"/>
      <c r="H11" s="320"/>
      <c r="I11" s="320"/>
      <c r="J11" s="320"/>
      <c r="K11" s="320"/>
      <c r="L11" s="320"/>
      <c r="M11" s="320"/>
      <c r="N11" s="320"/>
      <c r="O11" s="320"/>
      <c r="P11" s="320"/>
      <c r="Q11" s="320"/>
      <c r="R11" s="320"/>
      <c r="S11" s="320"/>
      <c r="T11" s="11"/>
      <c r="U11" s="11"/>
      <c r="V11" s="11"/>
      <c r="W11" s="11"/>
      <c r="X11" s="11"/>
      <c r="Y11" s="11"/>
      <c r="Z11" s="11"/>
      <c r="AA11" s="11"/>
      <c r="AB11" s="11"/>
    </row>
    <row r="12" spans="1:28" s="10" customFormat="1" ht="18.75" x14ac:dyDescent="0.2">
      <c r="A12" s="321" t="s">
        <v>556</v>
      </c>
      <c r="B12" s="321"/>
      <c r="C12" s="321"/>
      <c r="D12" s="321"/>
      <c r="E12" s="321"/>
      <c r="F12" s="321"/>
      <c r="G12" s="321"/>
      <c r="H12" s="321"/>
      <c r="I12" s="321"/>
      <c r="J12" s="321"/>
      <c r="K12" s="321"/>
      <c r="L12" s="321"/>
      <c r="M12" s="321"/>
      <c r="N12" s="321"/>
      <c r="O12" s="321"/>
      <c r="P12" s="321"/>
      <c r="Q12" s="321"/>
      <c r="R12" s="321"/>
      <c r="S12" s="321"/>
      <c r="T12" s="11"/>
      <c r="U12" s="11"/>
      <c r="V12" s="11"/>
      <c r="W12" s="11"/>
      <c r="X12" s="11"/>
      <c r="Y12" s="11"/>
      <c r="Z12" s="11"/>
      <c r="AA12" s="11"/>
      <c r="AB12" s="11"/>
    </row>
    <row r="13" spans="1:28" s="10" customFormat="1" ht="18.75" x14ac:dyDescent="0.2">
      <c r="A13" s="317" t="s">
        <v>8</v>
      </c>
      <c r="B13" s="317"/>
      <c r="C13" s="317"/>
      <c r="D13" s="317"/>
      <c r="E13" s="317"/>
      <c r="F13" s="317"/>
      <c r="G13" s="317"/>
      <c r="H13" s="317"/>
      <c r="I13" s="317"/>
      <c r="J13" s="317"/>
      <c r="K13" s="317"/>
      <c r="L13" s="317"/>
      <c r="M13" s="317"/>
      <c r="N13" s="317"/>
      <c r="O13" s="317"/>
      <c r="P13" s="317"/>
      <c r="Q13" s="317"/>
      <c r="R13" s="317"/>
      <c r="S13" s="317"/>
      <c r="T13" s="11"/>
      <c r="U13" s="11"/>
      <c r="V13" s="11"/>
      <c r="W13" s="11"/>
      <c r="X13" s="11"/>
      <c r="Y13" s="11"/>
      <c r="Z13" s="11"/>
      <c r="AA13" s="11"/>
      <c r="AB13" s="11"/>
    </row>
    <row r="14" spans="1:28" s="7" customFormat="1" ht="15.75" customHeight="1" x14ac:dyDescent="0.2">
      <c r="A14" s="326"/>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2" customFormat="1" ht="15.75" x14ac:dyDescent="0.2">
      <c r="A15" s="321" t="s">
        <v>557</v>
      </c>
      <c r="B15" s="321"/>
      <c r="C15" s="321"/>
      <c r="D15" s="321"/>
      <c r="E15" s="321"/>
      <c r="F15" s="321"/>
      <c r="G15" s="321"/>
      <c r="H15" s="321"/>
      <c r="I15" s="321"/>
      <c r="J15" s="321"/>
      <c r="K15" s="321"/>
      <c r="L15" s="321"/>
      <c r="M15" s="321"/>
      <c r="N15" s="321"/>
      <c r="O15" s="321"/>
      <c r="P15" s="321"/>
      <c r="Q15" s="321"/>
      <c r="R15" s="321"/>
      <c r="S15" s="321"/>
      <c r="T15" s="6"/>
      <c r="U15" s="6"/>
      <c r="V15" s="6"/>
      <c r="W15" s="6"/>
      <c r="X15" s="6"/>
      <c r="Y15" s="6"/>
      <c r="Z15" s="6"/>
      <c r="AA15" s="6"/>
      <c r="AB15" s="6"/>
    </row>
    <row r="16" spans="1:28"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4"/>
      <c r="U16" s="4"/>
      <c r="V16" s="4"/>
      <c r="W16" s="4"/>
      <c r="X16" s="4"/>
      <c r="Y16" s="4"/>
      <c r="Z16" s="4"/>
      <c r="AA16" s="4"/>
      <c r="AB16" s="4"/>
    </row>
    <row r="17" spans="1:28" s="2" customFormat="1" ht="15" customHeight="1" x14ac:dyDescent="0.2">
      <c r="A17" s="327"/>
      <c r="B17" s="327"/>
      <c r="C17" s="327"/>
      <c r="D17" s="327"/>
      <c r="E17" s="327"/>
      <c r="F17" s="327"/>
      <c r="G17" s="327"/>
      <c r="H17" s="327"/>
      <c r="I17" s="327"/>
      <c r="J17" s="327"/>
      <c r="K17" s="327"/>
      <c r="L17" s="327"/>
      <c r="M17" s="327"/>
      <c r="N17" s="327"/>
      <c r="O17" s="327"/>
      <c r="P17" s="327"/>
      <c r="Q17" s="327"/>
      <c r="R17" s="327"/>
      <c r="S17" s="327"/>
      <c r="T17" s="3"/>
      <c r="U17" s="3"/>
      <c r="V17" s="3"/>
      <c r="W17" s="3"/>
      <c r="X17" s="3"/>
      <c r="Y17" s="3"/>
    </row>
    <row r="18" spans="1:28" s="2" customFormat="1" ht="45.75" customHeight="1" x14ac:dyDescent="0.2">
      <c r="A18" s="318" t="s">
        <v>454</v>
      </c>
      <c r="B18" s="318"/>
      <c r="C18" s="318"/>
      <c r="D18" s="318"/>
      <c r="E18" s="318"/>
      <c r="F18" s="318"/>
      <c r="G18" s="318"/>
      <c r="H18" s="318"/>
      <c r="I18" s="318"/>
      <c r="J18" s="318"/>
      <c r="K18" s="318"/>
      <c r="L18" s="318"/>
      <c r="M18" s="318"/>
      <c r="N18" s="318"/>
      <c r="O18" s="318"/>
      <c r="P18" s="318"/>
      <c r="Q18" s="318"/>
      <c r="R18" s="318"/>
      <c r="S18" s="318"/>
      <c r="T18" s="5"/>
      <c r="U18" s="5"/>
      <c r="V18" s="5"/>
      <c r="W18" s="5"/>
      <c r="X18" s="5"/>
      <c r="Y18" s="5"/>
      <c r="Z18" s="5"/>
      <c r="AA18" s="5"/>
      <c r="AB18" s="5"/>
    </row>
    <row r="19" spans="1:28" s="2" customFormat="1" ht="15" customHeight="1" x14ac:dyDescent="0.2">
      <c r="A19" s="328"/>
      <c r="B19" s="328"/>
      <c r="C19" s="328"/>
      <c r="D19" s="328"/>
      <c r="E19" s="328"/>
      <c r="F19" s="328"/>
      <c r="G19" s="328"/>
      <c r="H19" s="328"/>
      <c r="I19" s="328"/>
      <c r="J19" s="328"/>
      <c r="K19" s="328"/>
      <c r="L19" s="328"/>
      <c r="M19" s="328"/>
      <c r="N19" s="328"/>
      <c r="O19" s="328"/>
      <c r="P19" s="328"/>
      <c r="Q19" s="328"/>
      <c r="R19" s="328"/>
      <c r="S19" s="328"/>
      <c r="T19" s="3"/>
      <c r="U19" s="3"/>
      <c r="V19" s="3"/>
      <c r="W19" s="3"/>
      <c r="X19" s="3"/>
      <c r="Y19" s="3"/>
    </row>
    <row r="20" spans="1:28" s="2" customFormat="1" ht="54" customHeight="1" x14ac:dyDescent="0.2">
      <c r="A20" s="322" t="s">
        <v>6</v>
      </c>
      <c r="B20" s="322" t="s">
        <v>101</v>
      </c>
      <c r="C20" s="323" t="s">
        <v>374</v>
      </c>
      <c r="D20" s="322" t="s">
        <v>373</v>
      </c>
      <c r="E20" s="322" t="s">
        <v>100</v>
      </c>
      <c r="F20" s="322" t="s">
        <v>99</v>
      </c>
      <c r="G20" s="322" t="s">
        <v>369</v>
      </c>
      <c r="H20" s="322" t="s">
        <v>98</v>
      </c>
      <c r="I20" s="322" t="s">
        <v>97</v>
      </c>
      <c r="J20" s="322" t="s">
        <v>96</v>
      </c>
      <c r="K20" s="322" t="s">
        <v>95</v>
      </c>
      <c r="L20" s="322" t="s">
        <v>94</v>
      </c>
      <c r="M20" s="322" t="s">
        <v>93</v>
      </c>
      <c r="N20" s="322" t="s">
        <v>92</v>
      </c>
      <c r="O20" s="322" t="s">
        <v>91</v>
      </c>
      <c r="P20" s="322" t="s">
        <v>90</v>
      </c>
      <c r="Q20" s="322" t="s">
        <v>372</v>
      </c>
      <c r="R20" s="322"/>
      <c r="S20" s="325" t="s">
        <v>448</v>
      </c>
      <c r="T20" s="3"/>
      <c r="U20" s="3"/>
      <c r="V20" s="3"/>
      <c r="W20" s="3"/>
      <c r="X20" s="3"/>
      <c r="Y20" s="3"/>
    </row>
    <row r="21" spans="1:28" s="2" customFormat="1" ht="180.75" customHeight="1" x14ac:dyDescent="0.2">
      <c r="A21" s="322"/>
      <c r="B21" s="322"/>
      <c r="C21" s="324"/>
      <c r="D21" s="322"/>
      <c r="E21" s="322"/>
      <c r="F21" s="322"/>
      <c r="G21" s="322"/>
      <c r="H21" s="322"/>
      <c r="I21" s="322"/>
      <c r="J21" s="322"/>
      <c r="K21" s="322"/>
      <c r="L21" s="322"/>
      <c r="M21" s="322"/>
      <c r="N21" s="322"/>
      <c r="O21" s="322"/>
      <c r="P21" s="322"/>
      <c r="Q21" s="42" t="s">
        <v>370</v>
      </c>
      <c r="R21" s="43" t="s">
        <v>371</v>
      </c>
      <c r="S21" s="325"/>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47.25" x14ac:dyDescent="0.2">
      <c r="A23" s="37">
        <v>1</v>
      </c>
      <c r="B23" s="38" t="s">
        <v>559</v>
      </c>
      <c r="C23" s="38"/>
      <c r="D23" s="38"/>
      <c r="E23" s="304" t="s">
        <v>560</v>
      </c>
      <c r="F23" s="304" t="s">
        <v>561</v>
      </c>
      <c r="G23" s="304" t="s">
        <v>562</v>
      </c>
      <c r="H23" s="306">
        <f>SUM(I23:J23)</f>
        <v>0.5</v>
      </c>
      <c r="I23" s="306"/>
      <c r="J23" s="306">
        <v>0.5</v>
      </c>
      <c r="K23" s="304">
        <v>0.4</v>
      </c>
      <c r="L23" s="304">
        <v>3</v>
      </c>
      <c r="M23" s="303"/>
      <c r="N23" s="304"/>
      <c r="O23" s="38"/>
      <c r="P23" s="38"/>
      <c r="Q23" s="304" t="s">
        <v>563</v>
      </c>
      <c r="R23" s="157"/>
      <c r="S23" s="307">
        <v>6.7919999999999998</v>
      </c>
      <c r="T23" s="27"/>
      <c r="U23" s="27"/>
      <c r="V23" s="27"/>
      <c r="W23" s="27"/>
      <c r="X23" s="27"/>
      <c r="Y23" s="27"/>
      <c r="Z23" s="26"/>
      <c r="AA23" s="26"/>
      <c r="AB23" s="26"/>
    </row>
    <row r="24" spans="1:28" s="280" customFormat="1" ht="20.25" customHeight="1" x14ac:dyDescent="0.25">
      <c r="A24" s="47"/>
      <c r="B24" s="277" t="s">
        <v>367</v>
      </c>
      <c r="C24" s="277"/>
      <c r="D24" s="277"/>
      <c r="E24" s="47" t="s">
        <v>368</v>
      </c>
      <c r="F24" s="47" t="s">
        <v>368</v>
      </c>
      <c r="G24" s="47" t="s">
        <v>368</v>
      </c>
      <c r="H24" s="302">
        <f>SUM(H23:H23)</f>
        <v>0.5</v>
      </c>
      <c r="I24" s="302">
        <f>SUM(I23:I23)</f>
        <v>0</v>
      </c>
      <c r="J24" s="302">
        <f>SUM(J23:J23)</f>
        <v>0.5</v>
      </c>
      <c r="K24" s="47"/>
      <c r="L24" s="47"/>
      <c r="M24" s="47"/>
      <c r="N24" s="47"/>
      <c r="O24" s="47"/>
      <c r="P24" s="47"/>
      <c r="Q24" s="183"/>
      <c r="R24" s="278"/>
      <c r="S24" s="302">
        <f>SUM(S23:S23)</f>
        <v>6.7919999999999998</v>
      </c>
      <c r="T24" s="279"/>
      <c r="U24" s="279"/>
      <c r="V24" s="279"/>
      <c r="W24" s="279"/>
      <c r="X24" s="279"/>
      <c r="Y24" s="279"/>
      <c r="Z24" s="279"/>
      <c r="AA24" s="279"/>
      <c r="AB24" s="279"/>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6" t="s">
        <v>567</v>
      </c>
      <c r="B5" s="316"/>
      <c r="C5" s="316"/>
      <c r="D5" s="316"/>
      <c r="E5" s="316"/>
      <c r="F5" s="316"/>
      <c r="G5" s="316"/>
      <c r="H5" s="316"/>
      <c r="I5" s="316"/>
      <c r="J5" s="316"/>
      <c r="K5" s="316"/>
      <c r="L5" s="316"/>
      <c r="M5" s="316"/>
      <c r="N5" s="316"/>
      <c r="O5" s="316"/>
      <c r="P5" s="316"/>
      <c r="Q5" s="316"/>
      <c r="R5" s="316"/>
      <c r="S5" s="316"/>
      <c r="T5" s="316"/>
    </row>
    <row r="6" spans="1:20" s="10" customFormat="1" x14ac:dyDescent="0.2">
      <c r="A6" s="15"/>
      <c r="H6" s="14"/>
    </row>
    <row r="7" spans="1:20" s="10" customFormat="1" ht="18.75" x14ac:dyDescent="0.2">
      <c r="A7" s="320" t="s">
        <v>10</v>
      </c>
      <c r="B7" s="320"/>
      <c r="C7" s="320"/>
      <c r="D7" s="320"/>
      <c r="E7" s="320"/>
      <c r="F7" s="320"/>
      <c r="G7" s="320"/>
      <c r="H7" s="320"/>
      <c r="I7" s="320"/>
      <c r="J7" s="320"/>
      <c r="K7" s="320"/>
      <c r="L7" s="320"/>
      <c r="M7" s="320"/>
      <c r="N7" s="320"/>
      <c r="O7" s="320"/>
      <c r="P7" s="320"/>
      <c r="Q7" s="320"/>
      <c r="R7" s="320"/>
      <c r="S7" s="320"/>
      <c r="T7" s="320"/>
    </row>
    <row r="8" spans="1:20" s="10" customFormat="1" ht="18.75" x14ac:dyDescent="0.2">
      <c r="A8" s="320"/>
      <c r="B8" s="320"/>
      <c r="C8" s="320"/>
      <c r="D8" s="320"/>
      <c r="E8" s="320"/>
      <c r="F8" s="320"/>
      <c r="G8" s="320"/>
      <c r="H8" s="320"/>
      <c r="I8" s="320"/>
      <c r="J8" s="320"/>
      <c r="K8" s="320"/>
      <c r="L8" s="320"/>
      <c r="M8" s="320"/>
      <c r="N8" s="320"/>
      <c r="O8" s="320"/>
      <c r="P8" s="320"/>
      <c r="Q8" s="320"/>
      <c r="R8" s="320"/>
      <c r="S8" s="320"/>
      <c r="T8" s="320"/>
    </row>
    <row r="9" spans="1:20" s="10" customFormat="1" ht="18.75" customHeight="1" x14ac:dyDescent="0.2">
      <c r="A9" s="321" t="s">
        <v>552</v>
      </c>
      <c r="B9" s="321"/>
      <c r="C9" s="321"/>
      <c r="D9" s="321"/>
      <c r="E9" s="321"/>
      <c r="F9" s="321"/>
      <c r="G9" s="321"/>
      <c r="H9" s="321"/>
      <c r="I9" s="321"/>
      <c r="J9" s="321"/>
      <c r="K9" s="321"/>
      <c r="L9" s="321"/>
      <c r="M9" s="321"/>
      <c r="N9" s="321"/>
      <c r="O9" s="321"/>
      <c r="P9" s="321"/>
      <c r="Q9" s="321"/>
      <c r="R9" s="321"/>
      <c r="S9" s="321"/>
      <c r="T9" s="321"/>
    </row>
    <row r="10" spans="1:20" s="10" customFormat="1" ht="18.75" customHeight="1" x14ac:dyDescent="0.2">
      <c r="A10" s="317" t="s">
        <v>9</v>
      </c>
      <c r="B10" s="317"/>
      <c r="C10" s="317"/>
      <c r="D10" s="317"/>
      <c r="E10" s="317"/>
      <c r="F10" s="317"/>
      <c r="G10" s="317"/>
      <c r="H10" s="317"/>
      <c r="I10" s="317"/>
      <c r="J10" s="317"/>
      <c r="K10" s="317"/>
      <c r="L10" s="317"/>
      <c r="M10" s="317"/>
      <c r="N10" s="317"/>
      <c r="O10" s="317"/>
      <c r="P10" s="317"/>
      <c r="Q10" s="317"/>
      <c r="R10" s="317"/>
      <c r="S10" s="317"/>
      <c r="T10" s="317"/>
    </row>
    <row r="11" spans="1:20" s="10" customFormat="1" ht="18.75" x14ac:dyDescent="0.2">
      <c r="A11" s="320"/>
      <c r="B11" s="320"/>
      <c r="C11" s="320"/>
      <c r="D11" s="320"/>
      <c r="E11" s="320"/>
      <c r="F11" s="320"/>
      <c r="G11" s="320"/>
      <c r="H11" s="320"/>
      <c r="I11" s="320"/>
      <c r="J11" s="320"/>
      <c r="K11" s="320"/>
      <c r="L11" s="320"/>
      <c r="M11" s="320"/>
      <c r="N11" s="320"/>
      <c r="O11" s="320"/>
      <c r="P11" s="320"/>
      <c r="Q11" s="320"/>
      <c r="R11" s="320"/>
      <c r="S11" s="320"/>
      <c r="T11" s="320"/>
    </row>
    <row r="12" spans="1:20" s="10" customFormat="1" ht="18.75" customHeight="1" x14ac:dyDescent="0.2">
      <c r="A12" s="321" t="s">
        <v>556</v>
      </c>
      <c r="B12" s="321"/>
      <c r="C12" s="321"/>
      <c r="D12" s="321"/>
      <c r="E12" s="321"/>
      <c r="F12" s="321"/>
      <c r="G12" s="321"/>
      <c r="H12" s="321"/>
      <c r="I12" s="321"/>
      <c r="J12" s="321"/>
      <c r="K12" s="321"/>
      <c r="L12" s="321"/>
      <c r="M12" s="321"/>
      <c r="N12" s="321"/>
      <c r="O12" s="321"/>
      <c r="P12" s="321"/>
      <c r="Q12" s="321"/>
      <c r="R12" s="321"/>
      <c r="S12" s="321"/>
      <c r="T12" s="321"/>
    </row>
    <row r="13" spans="1:20" s="10" customFormat="1" ht="18.75" customHeight="1" x14ac:dyDescent="0.2">
      <c r="A13" s="317" t="s">
        <v>8</v>
      </c>
      <c r="B13" s="317"/>
      <c r="C13" s="317"/>
      <c r="D13" s="317"/>
      <c r="E13" s="317"/>
      <c r="F13" s="317"/>
      <c r="G13" s="317"/>
      <c r="H13" s="317"/>
      <c r="I13" s="317"/>
      <c r="J13" s="317"/>
      <c r="K13" s="317"/>
      <c r="L13" s="317"/>
      <c r="M13" s="317"/>
      <c r="N13" s="317"/>
      <c r="O13" s="317"/>
      <c r="P13" s="317"/>
      <c r="Q13" s="317"/>
      <c r="R13" s="317"/>
      <c r="S13" s="317"/>
      <c r="T13" s="317"/>
    </row>
    <row r="14" spans="1:20" s="7" customFormat="1" ht="15.75" customHeight="1" x14ac:dyDescent="0.2">
      <c r="A14" s="326"/>
      <c r="B14" s="326"/>
      <c r="C14" s="326"/>
      <c r="D14" s="326"/>
      <c r="E14" s="326"/>
      <c r="F14" s="326"/>
      <c r="G14" s="326"/>
      <c r="H14" s="326"/>
      <c r="I14" s="326"/>
      <c r="J14" s="326"/>
      <c r="K14" s="326"/>
      <c r="L14" s="326"/>
      <c r="M14" s="326"/>
      <c r="N14" s="326"/>
      <c r="O14" s="326"/>
      <c r="P14" s="326"/>
      <c r="Q14" s="326"/>
      <c r="R14" s="326"/>
      <c r="S14" s="326"/>
      <c r="T14" s="326"/>
    </row>
    <row r="15" spans="1:20" s="2" customFormat="1" x14ac:dyDescent="0.2">
      <c r="A15" s="321" t="s">
        <v>557</v>
      </c>
      <c r="B15" s="321"/>
      <c r="C15" s="321"/>
      <c r="D15" s="321"/>
      <c r="E15" s="321"/>
      <c r="F15" s="321"/>
      <c r="G15" s="321"/>
      <c r="H15" s="321"/>
      <c r="I15" s="321"/>
      <c r="J15" s="321"/>
      <c r="K15" s="321"/>
      <c r="L15" s="321"/>
      <c r="M15" s="321"/>
      <c r="N15" s="321"/>
      <c r="O15" s="321"/>
      <c r="P15" s="321"/>
      <c r="Q15" s="321"/>
      <c r="R15" s="321"/>
      <c r="S15" s="321"/>
      <c r="T15" s="321"/>
    </row>
    <row r="16" spans="1:20"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317"/>
    </row>
    <row r="17" spans="1:113" s="2" customFormat="1" ht="15" customHeight="1" x14ac:dyDescent="0.2">
      <c r="A17" s="327"/>
      <c r="B17" s="327"/>
      <c r="C17" s="327"/>
      <c r="D17" s="327"/>
      <c r="E17" s="327"/>
      <c r="F17" s="327"/>
      <c r="G17" s="327"/>
      <c r="H17" s="327"/>
      <c r="I17" s="327"/>
      <c r="J17" s="327"/>
      <c r="K17" s="327"/>
      <c r="L17" s="327"/>
      <c r="M17" s="327"/>
      <c r="N17" s="327"/>
      <c r="O17" s="327"/>
      <c r="P17" s="327"/>
      <c r="Q17" s="327"/>
      <c r="R17" s="327"/>
      <c r="S17" s="327"/>
      <c r="T17" s="327"/>
    </row>
    <row r="18" spans="1:113" s="2" customFormat="1" ht="15" customHeight="1" x14ac:dyDescent="0.2">
      <c r="A18" s="319" t="s">
        <v>459</v>
      </c>
      <c r="B18" s="319"/>
      <c r="C18" s="319"/>
      <c r="D18" s="319"/>
      <c r="E18" s="319"/>
      <c r="F18" s="319"/>
      <c r="G18" s="319"/>
      <c r="H18" s="319"/>
      <c r="I18" s="319"/>
      <c r="J18" s="319"/>
      <c r="K18" s="319"/>
      <c r="L18" s="319"/>
      <c r="M18" s="319"/>
      <c r="N18" s="319"/>
      <c r="O18" s="319"/>
      <c r="P18" s="319"/>
      <c r="Q18" s="319"/>
      <c r="R18" s="319"/>
      <c r="S18" s="319"/>
      <c r="T18" s="319"/>
    </row>
    <row r="19" spans="1:113" s="57" customFormat="1" ht="21" customHeight="1" x14ac:dyDescent="0.25">
      <c r="A19" s="343"/>
      <c r="B19" s="343"/>
      <c r="C19" s="343"/>
      <c r="D19" s="343"/>
      <c r="E19" s="343"/>
      <c r="F19" s="343"/>
      <c r="G19" s="343"/>
      <c r="H19" s="343"/>
      <c r="I19" s="343"/>
      <c r="J19" s="343"/>
      <c r="K19" s="343"/>
      <c r="L19" s="343"/>
      <c r="M19" s="343"/>
      <c r="N19" s="343"/>
      <c r="O19" s="343"/>
      <c r="P19" s="343"/>
      <c r="Q19" s="343"/>
      <c r="R19" s="343"/>
      <c r="S19" s="343"/>
      <c r="T19" s="343"/>
    </row>
    <row r="20" spans="1:113" ht="46.5" customHeight="1" x14ac:dyDescent="0.25">
      <c r="A20" s="337" t="s">
        <v>6</v>
      </c>
      <c r="B20" s="330" t="s">
        <v>228</v>
      </c>
      <c r="C20" s="331"/>
      <c r="D20" s="334" t="s">
        <v>123</v>
      </c>
      <c r="E20" s="330" t="s">
        <v>488</v>
      </c>
      <c r="F20" s="331"/>
      <c r="G20" s="330" t="s">
        <v>279</v>
      </c>
      <c r="H20" s="331"/>
      <c r="I20" s="330" t="s">
        <v>122</v>
      </c>
      <c r="J20" s="331"/>
      <c r="K20" s="334" t="s">
        <v>121</v>
      </c>
      <c r="L20" s="330" t="s">
        <v>120</v>
      </c>
      <c r="M20" s="331"/>
      <c r="N20" s="330" t="s">
        <v>484</v>
      </c>
      <c r="O20" s="331"/>
      <c r="P20" s="334" t="s">
        <v>119</v>
      </c>
      <c r="Q20" s="340" t="s">
        <v>118</v>
      </c>
      <c r="R20" s="341"/>
      <c r="S20" s="340" t="s">
        <v>117</v>
      </c>
      <c r="T20" s="342"/>
    </row>
    <row r="21" spans="1:113" ht="204.75" customHeight="1" x14ac:dyDescent="0.25">
      <c r="A21" s="338"/>
      <c r="B21" s="332"/>
      <c r="C21" s="333"/>
      <c r="D21" s="336"/>
      <c r="E21" s="332"/>
      <c r="F21" s="333"/>
      <c r="G21" s="332"/>
      <c r="H21" s="333"/>
      <c r="I21" s="332"/>
      <c r="J21" s="333"/>
      <c r="K21" s="335"/>
      <c r="L21" s="332"/>
      <c r="M21" s="333"/>
      <c r="N21" s="332"/>
      <c r="O21" s="333"/>
      <c r="P21" s="335"/>
      <c r="Q21" s="109" t="s">
        <v>116</v>
      </c>
      <c r="R21" s="109" t="s">
        <v>458</v>
      </c>
      <c r="S21" s="109" t="s">
        <v>115</v>
      </c>
      <c r="T21" s="109" t="s">
        <v>114</v>
      </c>
    </row>
    <row r="22" spans="1:113" ht="51.75" customHeight="1" x14ac:dyDescent="0.25">
      <c r="A22" s="339"/>
      <c r="B22" s="166" t="s">
        <v>112</v>
      </c>
      <c r="C22" s="166" t="s">
        <v>113</v>
      </c>
      <c r="D22" s="335"/>
      <c r="E22" s="166" t="s">
        <v>112</v>
      </c>
      <c r="F22" s="166" t="s">
        <v>113</v>
      </c>
      <c r="G22" s="166" t="s">
        <v>112</v>
      </c>
      <c r="H22" s="166" t="s">
        <v>113</v>
      </c>
      <c r="I22" s="166" t="s">
        <v>112</v>
      </c>
      <c r="J22" s="166" t="s">
        <v>113</v>
      </c>
      <c r="K22" s="166" t="s">
        <v>112</v>
      </c>
      <c r="L22" s="166" t="s">
        <v>112</v>
      </c>
      <c r="M22" s="166" t="s">
        <v>113</v>
      </c>
      <c r="N22" s="166" t="s">
        <v>112</v>
      </c>
      <c r="O22" s="166" t="s">
        <v>113</v>
      </c>
      <c r="P22" s="167"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t="s">
        <v>368</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9" t="s">
        <v>494</v>
      </c>
      <c r="C28" s="329"/>
      <c r="D28" s="329"/>
      <c r="E28" s="329"/>
      <c r="F28" s="329"/>
      <c r="G28" s="329"/>
      <c r="H28" s="329"/>
      <c r="I28" s="329"/>
      <c r="J28" s="329"/>
      <c r="K28" s="329"/>
      <c r="L28" s="329"/>
      <c r="M28" s="329"/>
      <c r="N28" s="329"/>
      <c r="O28" s="329"/>
      <c r="P28" s="329"/>
      <c r="Q28" s="329"/>
      <c r="R28" s="329"/>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S25" sqref="S25"/>
    </sheetView>
  </sheetViews>
  <sheetFormatPr defaultColWidth="10.7109375" defaultRowHeight="15.75" x14ac:dyDescent="0.25"/>
  <cols>
    <col min="1" max="2" width="10.7109375" style="49"/>
    <col min="3" max="3" width="23" style="49" customWidth="1"/>
    <col min="4" max="4" width="11.5703125" style="49" customWidth="1"/>
    <col min="5" max="5" width="22.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6" t="s">
        <v>567</v>
      </c>
      <c r="B5" s="316"/>
      <c r="C5" s="316"/>
      <c r="D5" s="316"/>
      <c r="E5" s="316"/>
      <c r="F5" s="316"/>
      <c r="G5" s="316"/>
      <c r="H5" s="316"/>
      <c r="I5" s="316"/>
      <c r="J5" s="316"/>
      <c r="K5" s="316"/>
      <c r="L5" s="316"/>
      <c r="M5" s="316"/>
      <c r="N5" s="316"/>
      <c r="O5" s="316"/>
      <c r="P5" s="316"/>
      <c r="Q5" s="316"/>
      <c r="R5" s="316"/>
      <c r="S5" s="316"/>
      <c r="T5" s="316"/>
      <c r="U5" s="316"/>
      <c r="V5" s="316"/>
      <c r="W5" s="316"/>
      <c r="X5" s="316"/>
      <c r="Y5" s="316"/>
      <c r="Z5" s="316"/>
      <c r="AA5" s="316"/>
    </row>
    <row r="6" spans="1:27" s="10" customFormat="1" x14ac:dyDescent="0.2">
      <c r="A6" s="169"/>
      <c r="B6" s="169"/>
      <c r="C6" s="169"/>
      <c r="D6" s="169"/>
      <c r="E6" s="169"/>
      <c r="F6" s="169"/>
      <c r="G6" s="169"/>
      <c r="H6" s="169"/>
      <c r="I6" s="169"/>
      <c r="J6" s="169"/>
      <c r="K6" s="169"/>
      <c r="L6" s="169"/>
      <c r="M6" s="169"/>
      <c r="N6" s="169"/>
      <c r="O6" s="169"/>
      <c r="P6" s="169"/>
      <c r="Q6" s="169"/>
      <c r="R6" s="169"/>
      <c r="S6" s="169"/>
      <c r="T6" s="169"/>
    </row>
    <row r="7" spans="1:27" s="10" customFormat="1" ht="18.75" x14ac:dyDescent="0.2">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32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21" t="s">
        <v>552</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1:27" s="10" customFormat="1" ht="18.75" customHeight="1" x14ac:dyDescent="0.2">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21" t="s">
        <v>556</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row>
    <row r="13" spans="1:27" s="10" customFormat="1" ht="18.75" customHeight="1" x14ac:dyDescent="0.2">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A15" s="321" t="s">
        <v>557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row>
    <row r="16" spans="1:27" s="2" customFormat="1" ht="15" customHeight="1" x14ac:dyDescent="0.2">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9"/>
      <c r="F18" s="319"/>
      <c r="G18" s="319"/>
      <c r="H18" s="319"/>
      <c r="I18" s="319"/>
      <c r="J18" s="319"/>
      <c r="K18" s="319"/>
      <c r="L18" s="319"/>
      <c r="M18" s="319"/>
      <c r="N18" s="319"/>
      <c r="O18" s="319"/>
      <c r="P18" s="319"/>
      <c r="Q18" s="319"/>
      <c r="R18" s="319"/>
      <c r="S18" s="319"/>
      <c r="T18" s="319"/>
      <c r="U18" s="319"/>
      <c r="V18" s="319"/>
      <c r="W18" s="319"/>
      <c r="X18" s="319"/>
      <c r="Y18" s="319"/>
    </row>
    <row r="19" spans="1:27" ht="25.5" customHeight="1" x14ac:dyDescent="0.25">
      <c r="A19" s="319" t="s">
        <v>461</v>
      </c>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row>
    <row r="20" spans="1:27" s="57" customFormat="1" ht="21" customHeight="1" x14ac:dyDescent="0.25"/>
    <row r="21" spans="1:27" ht="15.75" customHeight="1" x14ac:dyDescent="0.25">
      <c r="A21" s="348" t="s">
        <v>6</v>
      </c>
      <c r="B21" s="344" t="s">
        <v>468</v>
      </c>
      <c r="C21" s="345"/>
      <c r="D21" s="344" t="s">
        <v>470</v>
      </c>
      <c r="E21" s="345"/>
      <c r="F21" s="340" t="s">
        <v>95</v>
      </c>
      <c r="G21" s="342"/>
      <c r="H21" s="342"/>
      <c r="I21" s="341"/>
      <c r="J21" s="348" t="s">
        <v>471</v>
      </c>
      <c r="K21" s="344" t="s">
        <v>472</v>
      </c>
      <c r="L21" s="345"/>
      <c r="M21" s="344" t="s">
        <v>473</v>
      </c>
      <c r="N21" s="345"/>
      <c r="O21" s="344" t="s">
        <v>460</v>
      </c>
      <c r="P21" s="345"/>
      <c r="Q21" s="344" t="s">
        <v>128</v>
      </c>
      <c r="R21" s="345"/>
      <c r="S21" s="348" t="s">
        <v>127</v>
      </c>
      <c r="T21" s="348" t="s">
        <v>474</v>
      </c>
      <c r="U21" s="348" t="s">
        <v>469</v>
      </c>
      <c r="V21" s="344" t="s">
        <v>126</v>
      </c>
      <c r="W21" s="345"/>
      <c r="X21" s="340" t="s">
        <v>118</v>
      </c>
      <c r="Y21" s="342"/>
      <c r="Z21" s="340" t="s">
        <v>117</v>
      </c>
      <c r="AA21" s="342"/>
    </row>
    <row r="22" spans="1:27" ht="216" customHeight="1" x14ac:dyDescent="0.25">
      <c r="A22" s="350"/>
      <c r="B22" s="346"/>
      <c r="C22" s="347"/>
      <c r="D22" s="346"/>
      <c r="E22" s="347"/>
      <c r="F22" s="340" t="s">
        <v>125</v>
      </c>
      <c r="G22" s="341"/>
      <c r="H22" s="340" t="s">
        <v>124</v>
      </c>
      <c r="I22" s="341"/>
      <c r="J22" s="349"/>
      <c r="K22" s="346"/>
      <c r="L22" s="347"/>
      <c r="M22" s="346"/>
      <c r="N22" s="347"/>
      <c r="O22" s="346"/>
      <c r="P22" s="347"/>
      <c r="Q22" s="346"/>
      <c r="R22" s="347"/>
      <c r="S22" s="349"/>
      <c r="T22" s="349"/>
      <c r="U22" s="349"/>
      <c r="V22" s="346"/>
      <c r="W22" s="347"/>
      <c r="X22" s="109" t="s">
        <v>116</v>
      </c>
      <c r="Y22" s="109" t="s">
        <v>458</v>
      </c>
      <c r="Z22" s="109" t="s">
        <v>115</v>
      </c>
      <c r="AA22" s="109" t="s">
        <v>114</v>
      </c>
    </row>
    <row r="23" spans="1:27" ht="60" customHeight="1" x14ac:dyDescent="0.25">
      <c r="A23" s="349"/>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54.75" customHeight="1" x14ac:dyDescent="0.25">
      <c r="A25" s="58">
        <v>1</v>
      </c>
      <c r="B25" s="58" t="s">
        <v>368</v>
      </c>
      <c r="C25" s="304" t="s">
        <v>564</v>
      </c>
      <c r="D25" s="58" t="s">
        <v>368</v>
      </c>
      <c r="E25" s="304" t="s">
        <v>564</v>
      </c>
      <c r="F25" s="58" t="s">
        <v>368</v>
      </c>
      <c r="G25" s="58">
        <v>10</v>
      </c>
      <c r="H25" s="58"/>
      <c r="I25" s="58">
        <v>10</v>
      </c>
      <c r="J25" s="58" t="s">
        <v>368</v>
      </c>
      <c r="K25" s="58" t="s">
        <v>368</v>
      </c>
      <c r="L25" s="58">
        <v>1</v>
      </c>
      <c r="M25" s="58" t="s">
        <v>368</v>
      </c>
      <c r="N25" s="58">
        <v>70</v>
      </c>
      <c r="O25" s="58" t="s">
        <v>368</v>
      </c>
      <c r="P25" s="281" t="s">
        <v>541</v>
      </c>
      <c r="Q25" s="58" t="s">
        <v>368</v>
      </c>
      <c r="R25" s="288">
        <v>1.4E-2</v>
      </c>
      <c r="S25" s="58" t="s">
        <v>368</v>
      </c>
      <c r="T25" s="58" t="s">
        <v>368</v>
      </c>
      <c r="U25" s="58" t="s">
        <v>368</v>
      </c>
      <c r="V25" s="58" t="s">
        <v>368</v>
      </c>
      <c r="W25" s="281" t="s">
        <v>544</v>
      </c>
      <c r="X25" s="58" t="s">
        <v>368</v>
      </c>
      <c r="Y25" s="58" t="s">
        <v>368</v>
      </c>
      <c r="Z25" s="58" t="s">
        <v>368</v>
      </c>
      <c r="AA25" s="58" t="s">
        <v>368</v>
      </c>
    </row>
    <row r="26" spans="1:27"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 ref="A5:AA5"/>
    <mergeCell ref="A7:AA7"/>
    <mergeCell ref="A9:AA9"/>
    <mergeCell ref="A10:AA10"/>
    <mergeCell ref="A12:AA12"/>
    <mergeCell ref="B21:C22"/>
    <mergeCell ref="Q21:R22"/>
    <mergeCell ref="S21:S22"/>
    <mergeCell ref="O21:P22"/>
    <mergeCell ref="F22:G22"/>
    <mergeCell ref="H22:I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6" t="s">
        <v>567</v>
      </c>
      <c r="B5" s="316"/>
      <c r="C5" s="316"/>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0" customFormat="1" ht="18.75" x14ac:dyDescent="0.3">
      <c r="A6" s="15"/>
      <c r="E6" s="14"/>
      <c r="F6" s="14"/>
      <c r="G6" s="13"/>
    </row>
    <row r="7" spans="1:29" s="10" customFormat="1" ht="18.75" x14ac:dyDescent="0.2">
      <c r="A7" s="320" t="s">
        <v>10</v>
      </c>
      <c r="B7" s="320"/>
      <c r="C7" s="320"/>
      <c r="D7" s="11"/>
      <c r="E7" s="11"/>
      <c r="F7" s="11"/>
      <c r="G7" s="11"/>
      <c r="H7" s="11"/>
      <c r="I7" s="11"/>
      <c r="J7" s="11"/>
      <c r="K7" s="11"/>
      <c r="L7" s="11"/>
      <c r="M7" s="11"/>
      <c r="N7" s="11"/>
      <c r="O7" s="11"/>
      <c r="P7" s="11"/>
      <c r="Q7" s="11"/>
      <c r="R7" s="11"/>
      <c r="S7" s="11"/>
      <c r="T7" s="11"/>
      <c r="U7" s="11"/>
    </row>
    <row r="8" spans="1:29" s="10" customFormat="1" ht="18.75" x14ac:dyDescent="0.2">
      <c r="A8" s="320"/>
      <c r="B8" s="320"/>
      <c r="C8" s="320"/>
      <c r="D8" s="12"/>
      <c r="E8" s="12"/>
      <c r="F8" s="12"/>
      <c r="G8" s="12"/>
      <c r="H8" s="11"/>
      <c r="I8" s="11"/>
      <c r="J8" s="11"/>
      <c r="K8" s="11"/>
      <c r="L8" s="11"/>
      <c r="M8" s="11"/>
      <c r="N8" s="11"/>
      <c r="O8" s="11"/>
      <c r="P8" s="11"/>
      <c r="Q8" s="11"/>
      <c r="R8" s="11"/>
      <c r="S8" s="11"/>
      <c r="T8" s="11"/>
      <c r="U8" s="11"/>
    </row>
    <row r="9" spans="1:29" s="10" customFormat="1" ht="18.75" x14ac:dyDescent="0.2">
      <c r="A9" s="321" t="s">
        <v>552</v>
      </c>
      <c r="B9" s="321"/>
      <c r="C9" s="321"/>
      <c r="D9" s="6"/>
      <c r="E9" s="6"/>
      <c r="F9" s="6"/>
      <c r="G9" s="6"/>
      <c r="H9" s="11"/>
      <c r="I9" s="11"/>
      <c r="J9" s="11"/>
      <c r="K9" s="11"/>
      <c r="L9" s="11"/>
      <c r="M9" s="11"/>
      <c r="N9" s="11"/>
      <c r="O9" s="11"/>
      <c r="P9" s="11"/>
      <c r="Q9" s="11"/>
      <c r="R9" s="11"/>
      <c r="S9" s="11"/>
      <c r="T9" s="11"/>
      <c r="U9" s="11"/>
    </row>
    <row r="10" spans="1:29" s="10" customFormat="1" ht="18.75" x14ac:dyDescent="0.2">
      <c r="A10" s="317" t="s">
        <v>9</v>
      </c>
      <c r="B10" s="317"/>
      <c r="C10" s="317"/>
      <c r="D10" s="4"/>
      <c r="E10" s="4"/>
      <c r="F10" s="4"/>
      <c r="G10" s="4"/>
      <c r="H10" s="11"/>
      <c r="I10" s="11"/>
      <c r="J10" s="11"/>
      <c r="K10" s="11"/>
      <c r="L10" s="11"/>
      <c r="M10" s="11"/>
      <c r="N10" s="11"/>
      <c r="O10" s="11"/>
      <c r="P10" s="11"/>
      <c r="Q10" s="11"/>
      <c r="R10" s="11"/>
      <c r="S10" s="11"/>
      <c r="T10" s="11"/>
      <c r="U10" s="11"/>
    </row>
    <row r="11" spans="1:29" s="10" customFormat="1" ht="18.75" x14ac:dyDescent="0.2">
      <c r="A11" s="320"/>
      <c r="B11" s="320"/>
      <c r="C11" s="320"/>
      <c r="D11" s="12"/>
      <c r="E11" s="12"/>
      <c r="F11" s="12"/>
      <c r="G11" s="12"/>
      <c r="H11" s="11"/>
      <c r="I11" s="11"/>
      <c r="J11" s="11"/>
      <c r="K11" s="11"/>
      <c r="L11" s="11"/>
      <c r="M11" s="11"/>
      <c r="N11" s="11"/>
      <c r="O11" s="11"/>
      <c r="P11" s="11"/>
      <c r="Q11" s="11"/>
      <c r="R11" s="11"/>
      <c r="S11" s="11"/>
      <c r="T11" s="11"/>
      <c r="U11" s="11"/>
    </row>
    <row r="12" spans="1:29" s="10" customFormat="1" ht="18.75" x14ac:dyDescent="0.2">
      <c r="A12" s="321" t="s">
        <v>556</v>
      </c>
      <c r="B12" s="321"/>
      <c r="C12" s="321"/>
      <c r="D12" s="6"/>
      <c r="E12" s="6"/>
      <c r="F12" s="6"/>
      <c r="G12" s="6"/>
      <c r="H12" s="11"/>
      <c r="I12" s="11"/>
      <c r="J12" s="11"/>
      <c r="K12" s="11"/>
      <c r="L12" s="11"/>
      <c r="M12" s="11"/>
      <c r="N12" s="11"/>
      <c r="O12" s="11"/>
      <c r="P12" s="11"/>
      <c r="Q12" s="11"/>
      <c r="R12" s="11"/>
      <c r="S12" s="11"/>
      <c r="T12" s="11"/>
      <c r="U12" s="11"/>
    </row>
    <row r="13" spans="1:29" s="10" customFormat="1" ht="18.75" x14ac:dyDescent="0.2">
      <c r="A13" s="317" t="s">
        <v>8</v>
      </c>
      <c r="B13" s="317"/>
      <c r="C13" s="3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26"/>
      <c r="B14" s="326"/>
      <c r="C14" s="326"/>
      <c r="D14" s="8"/>
      <c r="E14" s="8"/>
      <c r="F14" s="8"/>
      <c r="G14" s="8"/>
      <c r="H14" s="8"/>
      <c r="I14" s="8"/>
      <c r="J14" s="8"/>
      <c r="K14" s="8"/>
      <c r="L14" s="8"/>
      <c r="M14" s="8"/>
      <c r="N14" s="8"/>
      <c r="O14" s="8"/>
      <c r="P14" s="8"/>
      <c r="Q14" s="8"/>
      <c r="R14" s="8"/>
      <c r="S14" s="8"/>
      <c r="T14" s="8"/>
      <c r="U14" s="8"/>
    </row>
    <row r="15" spans="1:29" s="2" customFormat="1" ht="15.75" x14ac:dyDescent="0.2">
      <c r="A15" s="321" t="s">
        <v>557</v>
      </c>
      <c r="B15" s="321"/>
      <c r="C15" s="321"/>
      <c r="D15" s="6"/>
      <c r="E15" s="6"/>
      <c r="F15" s="6"/>
      <c r="G15" s="6"/>
      <c r="H15" s="6"/>
      <c r="I15" s="6"/>
      <c r="J15" s="6"/>
      <c r="K15" s="6"/>
      <c r="L15" s="6"/>
      <c r="M15" s="6"/>
      <c r="N15" s="6"/>
      <c r="O15" s="6"/>
      <c r="P15" s="6"/>
      <c r="Q15" s="6"/>
      <c r="R15" s="6"/>
      <c r="S15" s="6"/>
      <c r="T15" s="6"/>
      <c r="U15" s="6"/>
    </row>
    <row r="16" spans="1:29" s="2" customFormat="1" ht="15" customHeight="1" x14ac:dyDescent="0.2">
      <c r="A16" s="317" t="s">
        <v>7</v>
      </c>
      <c r="B16" s="317"/>
      <c r="C16" s="317"/>
      <c r="D16" s="4"/>
      <c r="E16" s="4"/>
      <c r="F16" s="4"/>
      <c r="G16" s="4"/>
      <c r="H16" s="4"/>
      <c r="I16" s="4"/>
      <c r="J16" s="4"/>
      <c r="K16" s="4"/>
      <c r="L16" s="4"/>
      <c r="M16" s="4"/>
      <c r="N16" s="4"/>
      <c r="O16" s="4"/>
      <c r="P16" s="4"/>
      <c r="Q16" s="4"/>
      <c r="R16" s="4"/>
      <c r="S16" s="4"/>
      <c r="T16" s="4"/>
      <c r="U16" s="4"/>
    </row>
    <row r="17" spans="1:21" s="2" customFormat="1" ht="15" customHeight="1" x14ac:dyDescent="0.2">
      <c r="A17" s="327"/>
      <c r="B17" s="327"/>
      <c r="C17" s="327"/>
      <c r="D17" s="3"/>
      <c r="E17" s="3"/>
      <c r="F17" s="3"/>
      <c r="G17" s="3"/>
      <c r="H17" s="3"/>
      <c r="I17" s="3"/>
      <c r="J17" s="3"/>
      <c r="K17" s="3"/>
      <c r="L17" s="3"/>
      <c r="M17" s="3"/>
      <c r="N17" s="3"/>
      <c r="O17" s="3"/>
      <c r="P17" s="3"/>
      <c r="Q17" s="3"/>
      <c r="R17" s="3"/>
    </row>
    <row r="18" spans="1:21" s="2" customFormat="1" ht="27.75" customHeight="1" x14ac:dyDescent="0.2">
      <c r="A18" s="318" t="s">
        <v>453</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565</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571</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572</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7.25" x14ac:dyDescent="0.25">
      <c r="A27" s="23" t="s">
        <v>59</v>
      </c>
      <c r="B27" s="25" t="s">
        <v>467</v>
      </c>
      <c r="C27" s="24" t="s">
        <v>566</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573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6" t="s">
        <v>567</v>
      </c>
      <c r="B5" s="316"/>
      <c r="C5" s="316"/>
      <c r="D5" s="316"/>
      <c r="E5" s="316"/>
      <c r="F5" s="316"/>
      <c r="G5" s="316"/>
      <c r="H5" s="316"/>
      <c r="I5" s="316"/>
      <c r="J5" s="316"/>
      <c r="K5" s="316"/>
      <c r="L5" s="316"/>
      <c r="M5" s="316"/>
      <c r="N5" s="316"/>
      <c r="O5" s="316"/>
      <c r="P5" s="316"/>
      <c r="Q5" s="316"/>
      <c r="R5" s="316"/>
      <c r="S5" s="316"/>
      <c r="T5" s="316"/>
      <c r="U5" s="316"/>
      <c r="V5" s="316"/>
      <c r="W5" s="316"/>
      <c r="X5" s="316"/>
      <c r="Y5" s="316"/>
      <c r="Z5" s="316"/>
    </row>
    <row r="7" spans="1:28" ht="18.75" x14ac:dyDescent="0.25">
      <c r="A7" s="320" t="s">
        <v>10</v>
      </c>
      <c r="B7" s="320"/>
      <c r="C7" s="320"/>
      <c r="D7" s="320"/>
      <c r="E7" s="320"/>
      <c r="F7" s="320"/>
      <c r="G7" s="320"/>
      <c r="H7" s="320"/>
      <c r="I7" s="320"/>
      <c r="J7" s="320"/>
      <c r="K7" s="320"/>
      <c r="L7" s="320"/>
      <c r="M7" s="320"/>
      <c r="N7" s="320"/>
      <c r="O7" s="320"/>
      <c r="P7" s="320"/>
      <c r="Q7" s="320"/>
      <c r="R7" s="320"/>
      <c r="S7" s="320"/>
      <c r="T7" s="320"/>
      <c r="U7" s="320"/>
      <c r="V7" s="320"/>
      <c r="W7" s="320"/>
      <c r="X7" s="320"/>
      <c r="Y7" s="320"/>
      <c r="Z7" s="320"/>
      <c r="AA7" s="161"/>
      <c r="AB7" s="161"/>
    </row>
    <row r="8" spans="1:28" ht="18.75" x14ac:dyDescent="0.25">
      <c r="A8" s="320"/>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161"/>
      <c r="AB8" s="161"/>
    </row>
    <row r="9" spans="1:28" ht="15.75" x14ac:dyDescent="0.25">
      <c r="A9" s="321" t="s">
        <v>552</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162"/>
      <c r="AB9" s="162"/>
    </row>
    <row r="10" spans="1:28" ht="15.75" x14ac:dyDescent="0.25">
      <c r="A10" s="317" t="s">
        <v>9</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163"/>
      <c r="AB10" s="163"/>
    </row>
    <row r="11" spans="1:28" ht="18.75" x14ac:dyDescent="0.25">
      <c r="A11" s="320"/>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161"/>
      <c r="AB11" s="161"/>
    </row>
    <row r="12" spans="1:28" ht="15.75" x14ac:dyDescent="0.25">
      <c r="A12" s="321" t="s">
        <v>556</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162"/>
      <c r="AB12" s="162"/>
    </row>
    <row r="13" spans="1:28" ht="15.75" x14ac:dyDescent="0.25">
      <c r="A13" s="317" t="s">
        <v>8</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163"/>
      <c r="AB13" s="163"/>
    </row>
    <row r="14" spans="1:28" ht="18.75" x14ac:dyDescent="0.25">
      <c r="A14" s="326"/>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9"/>
      <c r="AB14" s="9"/>
    </row>
    <row r="15" spans="1:28" ht="15.75" x14ac:dyDescent="0.25">
      <c r="A15" s="321" t="s">
        <v>557</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162"/>
      <c r="AB15" s="162"/>
    </row>
    <row r="16" spans="1:28" ht="15.75" x14ac:dyDescent="0.25">
      <c r="A16" s="317" t="s">
        <v>7</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163"/>
      <c r="AB16" s="163"/>
    </row>
    <row r="17" spans="1:28" x14ac:dyDescent="0.2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171"/>
      <c r="AB17" s="171"/>
    </row>
    <row r="18" spans="1:28" x14ac:dyDescent="0.2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171"/>
      <c r="AB18" s="171"/>
    </row>
    <row r="19" spans="1:28" x14ac:dyDescent="0.2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171"/>
      <c r="AB19" s="171"/>
    </row>
    <row r="20" spans="1:28"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171"/>
      <c r="AB20" s="171"/>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2"/>
      <c r="AB21" s="172"/>
    </row>
    <row r="22" spans="1:28" x14ac:dyDescent="0.2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72"/>
      <c r="AB22" s="172"/>
    </row>
    <row r="23" spans="1:28" x14ac:dyDescent="0.25">
      <c r="A23" s="352" t="s">
        <v>485</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173"/>
      <c r="AB23" s="173"/>
    </row>
    <row r="24" spans="1:28" ht="32.25" customHeight="1" x14ac:dyDescent="0.25">
      <c r="A24" s="354" t="s">
        <v>365</v>
      </c>
      <c r="B24" s="355"/>
      <c r="C24" s="355"/>
      <c r="D24" s="355"/>
      <c r="E24" s="355"/>
      <c r="F24" s="355"/>
      <c r="G24" s="355"/>
      <c r="H24" s="355"/>
      <c r="I24" s="355"/>
      <c r="J24" s="355"/>
      <c r="K24" s="355"/>
      <c r="L24" s="356"/>
      <c r="M24" s="353" t="s">
        <v>366</v>
      </c>
      <c r="N24" s="353"/>
      <c r="O24" s="353"/>
      <c r="P24" s="353"/>
      <c r="Q24" s="353"/>
      <c r="R24" s="353"/>
      <c r="S24" s="353"/>
      <c r="T24" s="353"/>
      <c r="U24" s="353"/>
      <c r="V24" s="353"/>
      <c r="W24" s="353"/>
      <c r="X24" s="353"/>
      <c r="Y24" s="353"/>
      <c r="Z24" s="353"/>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4">
        <v>11</v>
      </c>
      <c r="L26" s="107">
        <v>12</v>
      </c>
      <c r="M26" s="174">
        <v>13</v>
      </c>
      <c r="N26" s="107">
        <v>14</v>
      </c>
      <c r="O26" s="174">
        <v>15</v>
      </c>
      <c r="P26" s="107">
        <v>16</v>
      </c>
      <c r="Q26" s="174">
        <v>17</v>
      </c>
      <c r="R26" s="107">
        <v>18</v>
      </c>
      <c r="S26" s="174">
        <v>19</v>
      </c>
      <c r="T26" s="107">
        <v>20</v>
      </c>
      <c r="U26" s="174">
        <v>21</v>
      </c>
      <c r="V26" s="107">
        <v>22</v>
      </c>
      <c r="W26" s="174">
        <v>23</v>
      </c>
      <c r="X26" s="107">
        <v>24</v>
      </c>
      <c r="Y26" s="174">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6" t="s">
        <v>567</v>
      </c>
      <c r="B5" s="316"/>
      <c r="C5" s="316"/>
      <c r="D5" s="316"/>
      <c r="E5" s="316"/>
      <c r="F5" s="316"/>
      <c r="G5" s="316"/>
      <c r="H5" s="316"/>
      <c r="I5" s="316"/>
      <c r="J5" s="316"/>
      <c r="K5" s="316"/>
      <c r="L5" s="316"/>
      <c r="M5" s="316"/>
      <c r="N5" s="316"/>
      <c r="O5" s="316"/>
      <c r="P5" s="170"/>
      <c r="Q5" s="170"/>
      <c r="R5" s="170"/>
      <c r="S5" s="170"/>
      <c r="T5" s="170"/>
      <c r="U5" s="170"/>
      <c r="V5" s="170"/>
      <c r="W5" s="170"/>
      <c r="X5" s="170"/>
      <c r="Y5" s="170"/>
      <c r="Z5" s="170"/>
      <c r="AA5" s="170"/>
      <c r="AB5" s="170"/>
    </row>
    <row r="6" spans="1:28" s="10" customFormat="1" ht="18.75" x14ac:dyDescent="0.3">
      <c r="A6" s="15"/>
      <c r="B6" s="15"/>
      <c r="L6" s="13"/>
    </row>
    <row r="7" spans="1:28" s="10" customFormat="1" ht="18.75" x14ac:dyDescent="0.2">
      <c r="A7" s="320" t="s">
        <v>10</v>
      </c>
      <c r="B7" s="320"/>
      <c r="C7" s="320"/>
      <c r="D7" s="320"/>
      <c r="E7" s="320"/>
      <c r="F7" s="320"/>
      <c r="G7" s="320"/>
      <c r="H7" s="320"/>
      <c r="I7" s="320"/>
      <c r="J7" s="320"/>
      <c r="K7" s="320"/>
      <c r="L7" s="320"/>
      <c r="M7" s="320"/>
      <c r="N7" s="320"/>
      <c r="O7" s="320"/>
      <c r="P7" s="11"/>
      <c r="Q7" s="11"/>
      <c r="R7" s="11"/>
      <c r="S7" s="11"/>
      <c r="T7" s="11"/>
      <c r="U7" s="11"/>
      <c r="V7" s="11"/>
      <c r="W7" s="11"/>
      <c r="X7" s="11"/>
      <c r="Y7" s="11"/>
      <c r="Z7" s="11"/>
    </row>
    <row r="8" spans="1:28" s="10" customFormat="1" ht="18.75" x14ac:dyDescent="0.2">
      <c r="A8" s="320"/>
      <c r="B8" s="320"/>
      <c r="C8" s="320"/>
      <c r="D8" s="320"/>
      <c r="E8" s="320"/>
      <c r="F8" s="320"/>
      <c r="G8" s="320"/>
      <c r="H8" s="320"/>
      <c r="I8" s="320"/>
      <c r="J8" s="320"/>
      <c r="K8" s="320"/>
      <c r="L8" s="320"/>
      <c r="M8" s="320"/>
      <c r="N8" s="320"/>
      <c r="O8" s="320"/>
      <c r="P8" s="11"/>
      <c r="Q8" s="11"/>
      <c r="R8" s="11"/>
      <c r="S8" s="11"/>
      <c r="T8" s="11"/>
      <c r="U8" s="11"/>
      <c r="V8" s="11"/>
      <c r="W8" s="11"/>
      <c r="X8" s="11"/>
      <c r="Y8" s="11"/>
      <c r="Z8" s="11"/>
    </row>
    <row r="9" spans="1:28" s="10" customFormat="1" ht="18.75" x14ac:dyDescent="0.2">
      <c r="A9" s="321" t="s">
        <v>552</v>
      </c>
      <c r="B9" s="321"/>
      <c r="C9" s="321"/>
      <c r="D9" s="321"/>
      <c r="E9" s="321"/>
      <c r="F9" s="321"/>
      <c r="G9" s="321"/>
      <c r="H9" s="321"/>
      <c r="I9" s="321"/>
      <c r="J9" s="321"/>
      <c r="K9" s="321"/>
      <c r="L9" s="321"/>
      <c r="M9" s="321"/>
      <c r="N9" s="321"/>
      <c r="O9" s="321"/>
      <c r="P9" s="11"/>
      <c r="Q9" s="11"/>
      <c r="R9" s="11"/>
      <c r="S9" s="11"/>
      <c r="T9" s="11"/>
      <c r="U9" s="11"/>
      <c r="V9" s="11"/>
      <c r="W9" s="11"/>
      <c r="X9" s="11"/>
      <c r="Y9" s="11"/>
      <c r="Z9" s="11"/>
    </row>
    <row r="10" spans="1:28" s="10" customFormat="1" ht="18.75" x14ac:dyDescent="0.2">
      <c r="A10" s="317" t="s">
        <v>9</v>
      </c>
      <c r="B10" s="317"/>
      <c r="C10" s="317"/>
      <c r="D10" s="317"/>
      <c r="E10" s="317"/>
      <c r="F10" s="317"/>
      <c r="G10" s="317"/>
      <c r="H10" s="317"/>
      <c r="I10" s="317"/>
      <c r="J10" s="317"/>
      <c r="K10" s="317"/>
      <c r="L10" s="317"/>
      <c r="M10" s="317"/>
      <c r="N10" s="317"/>
      <c r="O10" s="317"/>
      <c r="P10" s="11"/>
      <c r="Q10" s="11"/>
      <c r="R10" s="11"/>
      <c r="S10" s="11"/>
      <c r="T10" s="11"/>
      <c r="U10" s="11"/>
      <c r="V10" s="11"/>
      <c r="W10" s="11"/>
      <c r="X10" s="11"/>
      <c r="Y10" s="11"/>
      <c r="Z10" s="11"/>
    </row>
    <row r="11" spans="1:28" s="10" customFormat="1" ht="18.75" x14ac:dyDescent="0.2">
      <c r="A11" s="320"/>
      <c r="B11" s="320"/>
      <c r="C11" s="320"/>
      <c r="D11" s="320"/>
      <c r="E11" s="320"/>
      <c r="F11" s="320"/>
      <c r="G11" s="320"/>
      <c r="H11" s="320"/>
      <c r="I11" s="320"/>
      <c r="J11" s="320"/>
      <c r="K11" s="320"/>
      <c r="L11" s="320"/>
      <c r="M11" s="320"/>
      <c r="N11" s="320"/>
      <c r="O11" s="320"/>
      <c r="P11" s="11"/>
      <c r="Q11" s="11"/>
      <c r="R11" s="11"/>
      <c r="S11" s="11"/>
      <c r="T11" s="11"/>
      <c r="U11" s="11"/>
      <c r="V11" s="11"/>
      <c r="W11" s="11"/>
      <c r="X11" s="11"/>
      <c r="Y11" s="11"/>
      <c r="Z11" s="11"/>
    </row>
    <row r="12" spans="1:28" s="10" customFormat="1" ht="18.75" x14ac:dyDescent="0.2">
      <c r="A12" s="321" t="s">
        <v>556</v>
      </c>
      <c r="B12" s="321"/>
      <c r="C12" s="321"/>
      <c r="D12" s="321"/>
      <c r="E12" s="321"/>
      <c r="F12" s="321"/>
      <c r="G12" s="321"/>
      <c r="H12" s="321"/>
      <c r="I12" s="321"/>
      <c r="J12" s="321"/>
      <c r="K12" s="321"/>
      <c r="L12" s="321"/>
      <c r="M12" s="321"/>
      <c r="N12" s="321"/>
      <c r="O12" s="321"/>
      <c r="P12" s="11"/>
      <c r="Q12" s="11"/>
      <c r="R12" s="11"/>
      <c r="S12" s="11"/>
      <c r="T12" s="11"/>
      <c r="U12" s="11"/>
      <c r="V12" s="11"/>
      <c r="W12" s="11"/>
      <c r="X12" s="11"/>
      <c r="Y12" s="11"/>
      <c r="Z12" s="11"/>
    </row>
    <row r="13" spans="1:28" s="10" customFormat="1" ht="18.75" x14ac:dyDescent="0.2">
      <c r="A13" s="317" t="s">
        <v>8</v>
      </c>
      <c r="B13" s="317"/>
      <c r="C13" s="317"/>
      <c r="D13" s="317"/>
      <c r="E13" s="317"/>
      <c r="F13" s="317"/>
      <c r="G13" s="317"/>
      <c r="H13" s="317"/>
      <c r="I13" s="317"/>
      <c r="J13" s="317"/>
      <c r="K13" s="317"/>
      <c r="L13" s="317"/>
      <c r="M13" s="317"/>
      <c r="N13" s="317"/>
      <c r="O13" s="317"/>
      <c r="P13" s="11"/>
      <c r="Q13" s="11"/>
      <c r="R13" s="11"/>
      <c r="S13" s="11"/>
      <c r="T13" s="11"/>
      <c r="U13" s="11"/>
      <c r="V13" s="11"/>
      <c r="W13" s="11"/>
      <c r="X13" s="11"/>
      <c r="Y13" s="11"/>
      <c r="Z13" s="11"/>
    </row>
    <row r="14" spans="1:28" s="7" customFormat="1" ht="15.75" customHeight="1" x14ac:dyDescent="0.2">
      <c r="A14" s="326"/>
      <c r="B14" s="326"/>
      <c r="C14" s="326"/>
      <c r="D14" s="326"/>
      <c r="E14" s="326"/>
      <c r="F14" s="326"/>
      <c r="G14" s="326"/>
      <c r="H14" s="326"/>
      <c r="I14" s="326"/>
      <c r="J14" s="326"/>
      <c r="K14" s="326"/>
      <c r="L14" s="326"/>
      <c r="M14" s="326"/>
      <c r="N14" s="326"/>
      <c r="O14" s="326"/>
      <c r="P14" s="8"/>
      <c r="Q14" s="8"/>
      <c r="R14" s="8"/>
      <c r="S14" s="8"/>
      <c r="T14" s="8"/>
      <c r="U14" s="8"/>
      <c r="V14" s="8"/>
      <c r="W14" s="8"/>
      <c r="X14" s="8"/>
      <c r="Y14" s="8"/>
      <c r="Z14" s="8"/>
    </row>
    <row r="15" spans="1:28" s="2" customFormat="1" ht="15.75" x14ac:dyDescent="0.2">
      <c r="A15" s="321" t="s">
        <v>557</v>
      </c>
      <c r="B15" s="321"/>
      <c r="C15" s="321"/>
      <c r="D15" s="321"/>
      <c r="E15" s="321"/>
      <c r="F15" s="321"/>
      <c r="G15" s="321"/>
      <c r="H15" s="321"/>
      <c r="I15" s="321"/>
      <c r="J15" s="321"/>
      <c r="K15" s="321"/>
      <c r="L15" s="321"/>
      <c r="M15" s="321"/>
      <c r="N15" s="321"/>
      <c r="O15" s="321"/>
      <c r="P15" s="6"/>
      <c r="Q15" s="6"/>
      <c r="R15" s="6"/>
      <c r="S15" s="6"/>
      <c r="T15" s="6"/>
      <c r="U15" s="6"/>
      <c r="V15" s="6"/>
      <c r="W15" s="6"/>
      <c r="X15" s="6"/>
      <c r="Y15" s="6"/>
      <c r="Z15" s="6"/>
    </row>
    <row r="16" spans="1:28" s="2" customFormat="1" ht="15" customHeight="1" x14ac:dyDescent="0.2">
      <c r="A16" s="317" t="s">
        <v>7</v>
      </c>
      <c r="B16" s="317"/>
      <c r="C16" s="317"/>
      <c r="D16" s="317"/>
      <c r="E16" s="317"/>
      <c r="F16" s="317"/>
      <c r="G16" s="317"/>
      <c r="H16" s="317"/>
      <c r="I16" s="317"/>
      <c r="J16" s="317"/>
      <c r="K16" s="317"/>
      <c r="L16" s="317"/>
      <c r="M16" s="317"/>
      <c r="N16" s="317"/>
      <c r="O16" s="317"/>
      <c r="P16" s="4"/>
      <c r="Q16" s="4"/>
      <c r="R16" s="4"/>
      <c r="S16" s="4"/>
      <c r="T16" s="4"/>
      <c r="U16" s="4"/>
      <c r="V16" s="4"/>
      <c r="W16" s="4"/>
      <c r="X16" s="4"/>
      <c r="Y16" s="4"/>
      <c r="Z16" s="4"/>
    </row>
    <row r="17" spans="1:26" s="2" customFormat="1" ht="15" customHeight="1" x14ac:dyDescent="0.2">
      <c r="A17" s="327"/>
      <c r="B17" s="327"/>
      <c r="C17" s="327"/>
      <c r="D17" s="327"/>
      <c r="E17" s="327"/>
      <c r="F17" s="327"/>
      <c r="G17" s="327"/>
      <c r="H17" s="327"/>
      <c r="I17" s="327"/>
      <c r="J17" s="327"/>
      <c r="K17" s="327"/>
      <c r="L17" s="327"/>
      <c r="M17" s="327"/>
      <c r="N17" s="327"/>
      <c r="O17" s="327"/>
      <c r="P17" s="3"/>
      <c r="Q17" s="3"/>
      <c r="R17" s="3"/>
      <c r="S17" s="3"/>
      <c r="T17" s="3"/>
      <c r="U17" s="3"/>
      <c r="V17" s="3"/>
      <c r="W17" s="3"/>
    </row>
    <row r="18" spans="1:26" s="2" customFormat="1" ht="91.5" customHeight="1" x14ac:dyDescent="0.2">
      <c r="A18" s="358" t="s">
        <v>462</v>
      </c>
      <c r="B18" s="358"/>
      <c r="C18" s="358"/>
      <c r="D18" s="358"/>
      <c r="E18" s="358"/>
      <c r="F18" s="358"/>
      <c r="G18" s="358"/>
      <c r="H18" s="358"/>
      <c r="I18" s="358"/>
      <c r="J18" s="358"/>
      <c r="K18" s="358"/>
      <c r="L18" s="358"/>
      <c r="M18" s="358"/>
      <c r="N18" s="358"/>
      <c r="O18" s="358"/>
      <c r="P18" s="5"/>
      <c r="Q18" s="5"/>
      <c r="R18" s="5"/>
      <c r="S18" s="5"/>
      <c r="T18" s="5"/>
      <c r="U18" s="5"/>
      <c r="V18" s="5"/>
      <c r="W18" s="5"/>
      <c r="X18" s="5"/>
      <c r="Y18" s="5"/>
      <c r="Z18" s="5"/>
    </row>
    <row r="19" spans="1:26" s="2" customFormat="1" ht="78" customHeight="1" x14ac:dyDescent="0.2">
      <c r="A19" s="322" t="s">
        <v>6</v>
      </c>
      <c r="B19" s="322" t="s">
        <v>89</v>
      </c>
      <c r="C19" s="322" t="s">
        <v>88</v>
      </c>
      <c r="D19" s="322" t="s">
        <v>77</v>
      </c>
      <c r="E19" s="359" t="s">
        <v>87</v>
      </c>
      <c r="F19" s="360"/>
      <c r="G19" s="360"/>
      <c r="H19" s="360"/>
      <c r="I19" s="361"/>
      <c r="J19" s="322" t="s">
        <v>86</v>
      </c>
      <c r="K19" s="322"/>
      <c r="L19" s="322"/>
      <c r="M19" s="322"/>
      <c r="N19" s="322"/>
      <c r="O19" s="322"/>
      <c r="P19" s="3"/>
      <c r="Q19" s="3"/>
      <c r="R19" s="3"/>
      <c r="S19" s="3"/>
      <c r="T19" s="3"/>
      <c r="U19" s="3"/>
      <c r="V19" s="3"/>
      <c r="W19" s="3"/>
    </row>
    <row r="20" spans="1:26" s="2" customFormat="1" ht="51" customHeight="1" x14ac:dyDescent="0.2">
      <c r="A20" s="322"/>
      <c r="B20" s="322"/>
      <c r="C20" s="322"/>
      <c r="D20" s="322"/>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3" zoomScaleSheetLayoutView="100" workbookViewId="0">
      <selection activeCell="B50" sqref="B50"/>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6" t="s">
        <v>567</v>
      </c>
      <c r="B5" s="316"/>
      <c r="C5" s="316"/>
      <c r="D5" s="316"/>
      <c r="E5" s="316"/>
      <c r="F5" s="316"/>
      <c r="G5" s="316"/>
      <c r="H5" s="316"/>
      <c r="I5" s="316"/>
      <c r="J5" s="316"/>
      <c r="K5" s="316"/>
      <c r="L5" s="31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0" customFormat="1" ht="18.75" x14ac:dyDescent="0.3">
      <c r="A6" s="15"/>
      <c r="I6" s="14"/>
      <c r="J6" s="14"/>
      <c r="K6" s="13"/>
    </row>
    <row r="7" spans="1:44" s="10" customFormat="1" ht="18.75" x14ac:dyDescent="0.2">
      <c r="A7" s="320" t="s">
        <v>10</v>
      </c>
      <c r="B7" s="320"/>
      <c r="C7" s="320"/>
      <c r="D7" s="320"/>
      <c r="E7" s="320"/>
      <c r="F7" s="320"/>
      <c r="G7" s="320"/>
      <c r="H7" s="320"/>
      <c r="I7" s="320"/>
      <c r="J7" s="320"/>
      <c r="K7" s="320"/>
      <c r="L7" s="320"/>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5"/>
      <c r="B8" s="175"/>
      <c r="C8" s="175"/>
      <c r="D8" s="175"/>
      <c r="E8" s="175"/>
      <c r="F8" s="175"/>
      <c r="G8" s="175"/>
      <c r="H8" s="175"/>
      <c r="I8" s="175"/>
      <c r="J8" s="175"/>
      <c r="K8" s="175"/>
      <c r="L8" s="161"/>
      <c r="M8" s="161"/>
      <c r="N8" s="161"/>
      <c r="O8" s="161"/>
      <c r="P8" s="161"/>
      <c r="Q8" s="161"/>
      <c r="R8" s="161"/>
      <c r="S8" s="161"/>
      <c r="T8" s="161"/>
      <c r="U8" s="161"/>
      <c r="V8" s="161"/>
      <c r="W8" s="161"/>
      <c r="X8" s="161"/>
      <c r="Y8" s="161"/>
    </row>
    <row r="9" spans="1:44" s="10" customFormat="1" ht="18.75" customHeight="1" x14ac:dyDescent="0.2">
      <c r="A9" s="321" t="s">
        <v>552</v>
      </c>
      <c r="B9" s="321"/>
      <c r="C9" s="321"/>
      <c r="D9" s="321"/>
      <c r="E9" s="321"/>
      <c r="F9" s="321"/>
      <c r="G9" s="321"/>
      <c r="H9" s="321"/>
      <c r="I9" s="321"/>
      <c r="J9" s="321"/>
      <c r="K9" s="321"/>
      <c r="L9" s="321"/>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7" t="s">
        <v>9</v>
      </c>
      <c r="B10" s="317"/>
      <c r="C10" s="317"/>
      <c r="D10" s="317"/>
      <c r="E10" s="317"/>
      <c r="F10" s="317"/>
      <c r="G10" s="317"/>
      <c r="H10" s="317"/>
      <c r="I10" s="317"/>
      <c r="J10" s="317"/>
      <c r="K10" s="317"/>
      <c r="L10" s="317"/>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5"/>
      <c r="B11" s="175"/>
      <c r="C11" s="175"/>
      <c r="D11" s="175"/>
      <c r="E11" s="175"/>
      <c r="F11" s="175"/>
      <c r="G11" s="175"/>
      <c r="H11" s="175"/>
      <c r="I11" s="175"/>
      <c r="J11" s="175"/>
      <c r="K11" s="175"/>
      <c r="L11" s="161"/>
      <c r="M11" s="161"/>
      <c r="N11" s="161"/>
      <c r="O11" s="161"/>
      <c r="P11" s="161"/>
      <c r="Q11" s="161"/>
      <c r="R11" s="161"/>
      <c r="S11" s="161"/>
      <c r="T11" s="161"/>
      <c r="U11" s="161"/>
      <c r="V11" s="161"/>
      <c r="W11" s="161"/>
      <c r="X11" s="161"/>
      <c r="Y11" s="161"/>
    </row>
    <row r="12" spans="1:44" s="10" customFormat="1" ht="18.75" customHeight="1" x14ac:dyDescent="0.2">
      <c r="A12" s="321" t="s">
        <v>556</v>
      </c>
      <c r="B12" s="321"/>
      <c r="C12" s="321"/>
      <c r="D12" s="321"/>
      <c r="E12" s="321"/>
      <c r="F12" s="321"/>
      <c r="G12" s="321"/>
      <c r="H12" s="321"/>
      <c r="I12" s="321"/>
      <c r="J12" s="321"/>
      <c r="K12" s="321"/>
      <c r="L12" s="321"/>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7" t="s">
        <v>8</v>
      </c>
      <c r="B13" s="317"/>
      <c r="C13" s="317"/>
      <c r="D13" s="317"/>
      <c r="E13" s="317"/>
      <c r="F13" s="317"/>
      <c r="G13" s="317"/>
      <c r="H13" s="317"/>
      <c r="I13" s="317"/>
      <c r="J13" s="317"/>
      <c r="K13" s="317"/>
      <c r="L13" s="317"/>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21" t="s">
        <v>557</v>
      </c>
      <c r="B15" s="321"/>
      <c r="C15" s="321"/>
      <c r="D15" s="321"/>
      <c r="E15" s="321"/>
      <c r="F15" s="321"/>
      <c r="G15" s="321"/>
      <c r="H15" s="321"/>
      <c r="I15" s="321"/>
      <c r="J15" s="321"/>
      <c r="K15" s="321"/>
      <c r="L15" s="321"/>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7" t="s">
        <v>7</v>
      </c>
      <c r="B16" s="317"/>
      <c r="C16" s="317"/>
      <c r="D16" s="317"/>
      <c r="E16" s="317"/>
      <c r="F16" s="317"/>
      <c r="G16" s="317"/>
      <c r="H16" s="317"/>
      <c r="I16" s="317"/>
      <c r="J16" s="317"/>
      <c r="K16" s="317"/>
      <c r="L16" s="317"/>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19" t="s">
        <v>463</v>
      </c>
      <c r="B18" s="319"/>
      <c r="C18" s="319"/>
      <c r="D18" s="319"/>
      <c r="E18" s="319"/>
      <c r="F18" s="319"/>
      <c r="G18" s="319"/>
      <c r="H18" s="319"/>
      <c r="I18" s="319"/>
      <c r="J18" s="319"/>
      <c r="K18" s="319"/>
      <c r="L18" s="319"/>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7"/>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5" t="s">
        <v>340</v>
      </c>
      <c r="B24" s="186" t="s">
        <v>1</v>
      </c>
      <c r="D24" s="188"/>
      <c r="E24" s="189"/>
      <c r="F24" s="189"/>
      <c r="G24" s="189"/>
      <c r="H24" s="189"/>
    </row>
    <row r="25" spans="1:45" x14ac:dyDescent="0.25">
      <c r="A25" s="190" t="s">
        <v>516</v>
      </c>
      <c r="B25" s="191">
        <v>274892</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63" t="s">
        <v>517</v>
      </c>
      <c r="E28" s="363"/>
      <c r="F28" s="197"/>
      <c r="G28" s="198">
        <f>SUM(B90:L90)</f>
        <v>2029.7106324426513</v>
      </c>
      <c r="L28" s="199"/>
    </row>
    <row r="29" spans="1:45" x14ac:dyDescent="0.25">
      <c r="A29" s="190" t="s">
        <v>335</v>
      </c>
      <c r="B29" s="191">
        <v>0</v>
      </c>
      <c r="D29" s="363" t="s">
        <v>518</v>
      </c>
      <c r="E29" s="363"/>
      <c r="F29" s="197"/>
      <c r="G29" s="198">
        <f>IF(SUM(B91:L91)=0,"не окупается",SUM(B91:L91))</f>
        <v>2033.7569291017569</v>
      </c>
      <c r="L29" s="199"/>
    </row>
    <row r="30" spans="1:45" x14ac:dyDescent="0.25">
      <c r="A30" s="192" t="s">
        <v>519</v>
      </c>
      <c r="B30" s="193">
        <v>4</v>
      </c>
      <c r="D30" s="364" t="s">
        <v>520</v>
      </c>
      <c r="E30" s="365"/>
      <c r="F30" s="197"/>
      <c r="G30" s="200">
        <f>L88</f>
        <v>9797.2492709124126</v>
      </c>
      <c r="L30" s="199"/>
    </row>
    <row r="31" spans="1:45" x14ac:dyDescent="0.25">
      <c r="A31" s="192" t="s">
        <v>334</v>
      </c>
      <c r="B31" s="193">
        <v>1</v>
      </c>
      <c r="D31" s="364" t="s">
        <v>504</v>
      </c>
      <c r="E31" s="365"/>
      <c r="F31" s="197"/>
      <c r="G31" s="201" t="str">
        <f>IF(G30&gt;0,"да","нет")</f>
        <v>да</v>
      </c>
      <c r="L31" s="199"/>
    </row>
    <row r="32" spans="1:45" x14ac:dyDescent="0.25">
      <c r="A32" s="192" t="s">
        <v>313</v>
      </c>
      <c r="B32" s="193">
        <v>0</v>
      </c>
    </row>
    <row r="33" spans="1:12" x14ac:dyDescent="0.25">
      <c r="A33" s="192" t="s">
        <v>333</v>
      </c>
      <c r="B33" s="193">
        <v>4</v>
      </c>
    </row>
    <row r="34" spans="1:12" x14ac:dyDescent="0.25">
      <c r="A34" s="192" t="s">
        <v>332</v>
      </c>
      <c r="B34" s="193">
        <v>1</v>
      </c>
    </row>
    <row r="35" spans="1:12" x14ac:dyDescent="0.25">
      <c r="A35" s="202" t="s">
        <v>507</v>
      </c>
      <c r="B35" s="203">
        <v>0</v>
      </c>
    </row>
    <row r="36" spans="1:12" ht="16.5" thickBot="1" x14ac:dyDescent="0.3">
      <c r="A36" s="195" t="s">
        <v>306</v>
      </c>
      <c r="B36" s="204">
        <v>0.2</v>
      </c>
    </row>
    <row r="37" spans="1:12" x14ac:dyDescent="0.25">
      <c r="A37" s="190" t="s">
        <v>507</v>
      </c>
      <c r="B37" s="191">
        <v>0</v>
      </c>
    </row>
    <row r="38" spans="1:12" x14ac:dyDescent="0.25">
      <c r="A38" s="192" t="s">
        <v>331</v>
      </c>
      <c r="B38" s="193">
        <v>0</v>
      </c>
    </row>
    <row r="39" spans="1:12" ht="16.5" thickBot="1" x14ac:dyDescent="0.3">
      <c r="A39" s="202" t="s">
        <v>330</v>
      </c>
      <c r="B39" s="205">
        <v>0</v>
      </c>
    </row>
    <row r="40" spans="1:12" x14ac:dyDescent="0.25">
      <c r="A40" s="206" t="s">
        <v>505</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506</v>
      </c>
      <c r="B46" s="212">
        <f>B45*B44+B43*B42*(1-B36)</f>
        <v>0.125</v>
      </c>
    </row>
    <row r="47" spans="1:12" x14ac:dyDescent="0.25">
      <c r="A47" s="213" t="s">
        <v>324</v>
      </c>
      <c r="B47" s="215">
        <v>2024</v>
      </c>
      <c r="C47" s="214">
        <v>2025</v>
      </c>
      <c r="D47" s="214">
        <v>2026</v>
      </c>
      <c r="E47" s="290">
        <v>2027</v>
      </c>
      <c r="F47" s="290">
        <v>2028</v>
      </c>
      <c r="G47" s="290">
        <v>2029</v>
      </c>
      <c r="H47" s="290">
        <v>2030</v>
      </c>
      <c r="I47" s="290">
        <v>2031</v>
      </c>
      <c r="J47" s="312">
        <v>2032</v>
      </c>
      <c r="K47" s="312">
        <v>2033</v>
      </c>
      <c r="L47" s="423">
        <v>2034</v>
      </c>
    </row>
    <row r="48" spans="1:12" outlineLevel="1" x14ac:dyDescent="0.25">
      <c r="A48" s="216" t="s">
        <v>323</v>
      </c>
      <c r="B48" s="217">
        <v>5.2999999999999999E-2</v>
      </c>
      <c r="C48" s="217">
        <v>4.9000000000000002E-2</v>
      </c>
      <c r="D48" s="217">
        <v>4.5999999999999999E-2</v>
      </c>
      <c r="E48" s="217">
        <v>0.04</v>
      </c>
      <c r="F48" s="217">
        <v>0.04</v>
      </c>
      <c r="G48" s="217">
        <v>0.04</v>
      </c>
      <c r="H48" s="217">
        <v>0.04</v>
      </c>
      <c r="I48" s="291">
        <v>0.04</v>
      </c>
      <c r="J48" s="291">
        <v>0.04</v>
      </c>
      <c r="K48" s="291">
        <v>0.04</v>
      </c>
      <c r="L48" s="218">
        <v>0.04</v>
      </c>
    </row>
    <row r="49" spans="1:12" outlineLevel="1" x14ac:dyDescent="0.25">
      <c r="A49" s="216" t="s">
        <v>322</v>
      </c>
      <c r="B49" s="217">
        <v>0</v>
      </c>
      <c r="C49" s="217">
        <f>(1+B49)*(1+C48)-1</f>
        <v>4.8999999999999932E-2</v>
      </c>
      <c r="D49" s="217">
        <f>(1+C49)*(1+D48)-1</f>
        <v>9.7253999999999952E-2</v>
      </c>
      <c r="E49" s="217">
        <f>(1+D49)*(1+E48)-1</f>
        <v>0.14114416000000007</v>
      </c>
      <c r="F49" s="217">
        <f t="shared" ref="F49:K49" si="0">(1+E49)*(1+F48)-1</f>
        <v>0.18678992640000014</v>
      </c>
      <c r="G49" s="217">
        <f t="shared" si="0"/>
        <v>0.23426152345600015</v>
      </c>
      <c r="H49" s="217">
        <f>(1+G49)*(1+H48)-1</f>
        <v>0.28363198439424031</v>
      </c>
      <c r="I49" s="217">
        <f t="shared" si="0"/>
        <v>0.33497726377000991</v>
      </c>
      <c r="J49" s="217">
        <f t="shared" si="0"/>
        <v>0.3883763543208103</v>
      </c>
      <c r="K49" s="217">
        <f t="shared" si="0"/>
        <v>0.44391140849364286</v>
      </c>
      <c r="L49" s="218">
        <f>(1+J49)*(1+L48)-1</f>
        <v>0.44391140849364286</v>
      </c>
    </row>
    <row r="50" spans="1:12" s="194" customFormat="1" ht="16.5" thickBot="1" x14ac:dyDescent="0.3">
      <c r="A50" s="219" t="s">
        <v>521</v>
      </c>
      <c r="B50" s="220">
        <v>45000</v>
      </c>
      <c r="C50" s="220">
        <f>B50*(1+C48)</f>
        <v>47205</v>
      </c>
      <c r="D50" s="220">
        <f t="shared" ref="D50:K50" si="1">C50*(1+D48)</f>
        <v>49376.43</v>
      </c>
      <c r="E50" s="220">
        <f>D50*(1+E48)</f>
        <v>51351.487200000003</v>
      </c>
      <c r="F50" s="220">
        <f t="shared" si="1"/>
        <v>53405.546688000002</v>
      </c>
      <c r="G50" s="220">
        <f t="shared" si="1"/>
        <v>55541.768555520008</v>
      </c>
      <c r="H50" s="220">
        <f t="shared" si="1"/>
        <v>57763.439297740813</v>
      </c>
      <c r="I50" s="220">
        <f t="shared" si="1"/>
        <v>60073.976869650447</v>
      </c>
      <c r="J50" s="220">
        <f t="shared" si="1"/>
        <v>62476.935944436467</v>
      </c>
      <c r="K50" s="220">
        <f t="shared" si="1"/>
        <v>64976.013382213925</v>
      </c>
      <c r="L50" s="221">
        <f>J50*(1+L49)</f>
        <v>90211.160577898365</v>
      </c>
    </row>
    <row r="51" spans="1:12" ht="16.5" thickBot="1" x14ac:dyDescent="0.3"/>
    <row r="52" spans="1:12" x14ac:dyDescent="0.25">
      <c r="A52" s="222" t="s">
        <v>321</v>
      </c>
      <c r="B52" s="215">
        <v>2024</v>
      </c>
      <c r="C52" s="214">
        <v>2025</v>
      </c>
      <c r="D52" s="214">
        <v>2026</v>
      </c>
      <c r="E52" s="290">
        <v>2027</v>
      </c>
      <c r="F52" s="290">
        <v>2028</v>
      </c>
      <c r="G52" s="290">
        <v>2029</v>
      </c>
      <c r="H52" s="290">
        <v>2030</v>
      </c>
      <c r="I52" s="290">
        <v>2031</v>
      </c>
      <c r="J52" s="312">
        <v>2032</v>
      </c>
      <c r="K52" s="312">
        <v>2033</v>
      </c>
      <c r="L52" s="423">
        <v>2034</v>
      </c>
    </row>
    <row r="53" spans="1:12" x14ac:dyDescent="0.25">
      <c r="A53" s="223" t="s">
        <v>320</v>
      </c>
      <c r="B53" s="224">
        <v>0</v>
      </c>
      <c r="C53" s="224">
        <f t="shared" ref="C53:K53" si="2">B53+B54-B55</f>
        <v>0</v>
      </c>
      <c r="D53" s="224">
        <f t="shared" si="2"/>
        <v>0</v>
      </c>
      <c r="E53" s="224">
        <f>D53+D54-D55</f>
        <v>0</v>
      </c>
      <c r="F53" s="224">
        <f t="shared" si="2"/>
        <v>0</v>
      </c>
      <c r="G53" s="224">
        <f t="shared" si="2"/>
        <v>0</v>
      </c>
      <c r="H53" s="224">
        <f t="shared" si="2"/>
        <v>0</v>
      </c>
      <c r="I53" s="224">
        <f t="shared" si="2"/>
        <v>0</v>
      </c>
      <c r="J53" s="224">
        <f t="shared" si="2"/>
        <v>0</v>
      </c>
      <c r="K53" s="224">
        <f t="shared" si="2"/>
        <v>0</v>
      </c>
      <c r="L53" s="225">
        <f>J53+J54-J55</f>
        <v>0</v>
      </c>
    </row>
    <row r="54" spans="1:12" x14ac:dyDescent="0.25">
      <c r="A54" s="223" t="s">
        <v>319</v>
      </c>
      <c r="B54" s="224">
        <f>B25*B28*B43*1.18</f>
        <v>0</v>
      </c>
      <c r="C54" s="224">
        <v>0</v>
      </c>
      <c r="D54" s="224">
        <v>0</v>
      </c>
      <c r="E54" s="224">
        <v>0</v>
      </c>
      <c r="F54" s="224">
        <v>0</v>
      </c>
      <c r="G54" s="224">
        <v>0</v>
      </c>
      <c r="H54" s="224">
        <v>0</v>
      </c>
      <c r="I54" s="224">
        <v>0</v>
      </c>
      <c r="J54" s="224">
        <v>0</v>
      </c>
      <c r="K54" s="224">
        <v>0</v>
      </c>
      <c r="L54" s="225">
        <v>0</v>
      </c>
    </row>
    <row r="55" spans="1:12" x14ac:dyDescent="0.25">
      <c r="A55" s="216" t="s">
        <v>318</v>
      </c>
      <c r="B55" s="224">
        <v>0</v>
      </c>
      <c r="C55" s="224">
        <f>IF(ROUND(C53,1)=0,0,B55+C54/$B$40)</f>
        <v>0</v>
      </c>
      <c r="D55" s="224">
        <f t="shared" ref="D55:K55" si="3">IF(ROUND(D53,1)=0,0,C55+D54/$B$40)</f>
        <v>0</v>
      </c>
      <c r="E55" s="224">
        <f>IF(ROUND(E53,1)=0,0,D55+E54/$B$40)</f>
        <v>0</v>
      </c>
      <c r="F55" s="224">
        <f t="shared" si="3"/>
        <v>0</v>
      </c>
      <c r="G55" s="224">
        <f t="shared" si="3"/>
        <v>0</v>
      </c>
      <c r="H55" s="224">
        <f t="shared" si="3"/>
        <v>0</v>
      </c>
      <c r="I55" s="224">
        <f t="shared" si="3"/>
        <v>0</v>
      </c>
      <c r="J55" s="224">
        <f t="shared" si="3"/>
        <v>0</v>
      </c>
      <c r="K55" s="224">
        <f t="shared" si="3"/>
        <v>0</v>
      </c>
      <c r="L55" s="225">
        <f>IF(ROUND(L53,1)=0,0,J55+L54/$B$40)</f>
        <v>0</v>
      </c>
    </row>
    <row r="56" spans="1:12" ht="16.5" thickBot="1" x14ac:dyDescent="0.3">
      <c r="A56" s="219" t="s">
        <v>317</v>
      </c>
      <c r="B56" s="226">
        <f t="shared" ref="B56:L56" si="4">AVERAGE(SUM(B53:B54),(SUM(B53:B54)-B55))*$B$42</f>
        <v>0</v>
      </c>
      <c r="C56" s="226">
        <f t="shared" si="4"/>
        <v>0</v>
      </c>
      <c r="D56" s="226">
        <f t="shared" si="4"/>
        <v>0</v>
      </c>
      <c r="E56" s="226">
        <f t="shared" si="4"/>
        <v>0</v>
      </c>
      <c r="F56" s="226">
        <f t="shared" si="4"/>
        <v>0</v>
      </c>
      <c r="G56" s="226">
        <f t="shared" si="4"/>
        <v>0</v>
      </c>
      <c r="H56" s="226">
        <f t="shared" si="4"/>
        <v>0</v>
      </c>
      <c r="I56" s="226">
        <f t="shared" si="4"/>
        <v>0</v>
      </c>
      <c r="J56" s="226">
        <f t="shared" si="4"/>
        <v>0</v>
      </c>
      <c r="K56" s="226">
        <f t="shared" ref="K56" si="5">AVERAGE(SUM(K53:K54),(SUM(K53:K54)-K55))*$B$42</f>
        <v>0</v>
      </c>
      <c r="L56" s="227">
        <f t="shared" si="4"/>
        <v>0</v>
      </c>
    </row>
    <row r="57" spans="1:12" ht="16.5" thickBot="1" x14ac:dyDescent="0.3">
      <c r="A57" s="228"/>
      <c r="B57" s="229"/>
      <c r="C57" s="229"/>
      <c r="D57" s="229"/>
      <c r="E57" s="229"/>
      <c r="F57" s="229"/>
      <c r="G57" s="229"/>
      <c r="H57" s="229"/>
      <c r="I57" s="229"/>
      <c r="J57" s="229"/>
      <c r="K57" s="229"/>
      <c r="L57" s="229"/>
    </row>
    <row r="58" spans="1:12" s="199" customFormat="1" x14ac:dyDescent="0.25">
      <c r="A58" s="222" t="s">
        <v>522</v>
      </c>
      <c r="B58" s="215">
        <v>2024</v>
      </c>
      <c r="C58" s="214">
        <v>2025</v>
      </c>
      <c r="D58" s="214">
        <v>2026</v>
      </c>
      <c r="E58" s="290">
        <v>2027</v>
      </c>
      <c r="F58" s="290">
        <v>2028</v>
      </c>
      <c r="G58" s="290">
        <v>2029</v>
      </c>
      <c r="H58" s="290">
        <v>2030</v>
      </c>
      <c r="I58" s="290">
        <v>2031</v>
      </c>
      <c r="J58" s="312">
        <v>2032</v>
      </c>
      <c r="K58" s="312">
        <v>2033</v>
      </c>
      <c r="L58" s="423">
        <v>2034</v>
      </c>
    </row>
    <row r="59" spans="1:12" s="194" customFormat="1" ht="14.25" x14ac:dyDescent="0.25">
      <c r="A59" s="230" t="s">
        <v>316</v>
      </c>
      <c r="B59" s="231">
        <f>B50*$B$28</f>
        <v>45000</v>
      </c>
      <c r="C59" s="231">
        <f>C50*$B$28</f>
        <v>47205</v>
      </c>
      <c r="D59" s="231">
        <f t="shared" ref="D59:L59" si="6">D50*$B$28</f>
        <v>49376.43</v>
      </c>
      <c r="E59" s="231">
        <f t="shared" si="6"/>
        <v>51351.487200000003</v>
      </c>
      <c r="F59" s="231">
        <f t="shared" si="6"/>
        <v>53405.546688000002</v>
      </c>
      <c r="G59" s="231">
        <f t="shared" si="6"/>
        <v>55541.768555520008</v>
      </c>
      <c r="H59" s="231">
        <f t="shared" si="6"/>
        <v>57763.439297740813</v>
      </c>
      <c r="I59" s="231">
        <f t="shared" si="6"/>
        <v>60073.976869650447</v>
      </c>
      <c r="J59" s="231">
        <f t="shared" si="6"/>
        <v>62476.935944436467</v>
      </c>
      <c r="K59" s="231">
        <f t="shared" ref="K59" si="7">K50*$B$28</f>
        <v>64976.013382213925</v>
      </c>
      <c r="L59" s="232">
        <f t="shared" si="6"/>
        <v>90211.160577898365</v>
      </c>
    </row>
    <row r="60" spans="1:12" x14ac:dyDescent="0.25">
      <c r="A60" s="223" t="s">
        <v>315</v>
      </c>
      <c r="B60" s="233">
        <f>SUM(B61:B66)</f>
        <v>0</v>
      </c>
      <c r="C60" s="233">
        <f t="shared" ref="C60:L60" si="8">SUM(C61:C66)</f>
        <v>-5745.2428000000009</v>
      </c>
      <c r="D60" s="233">
        <f t="shared" si="8"/>
        <v>-5594.052200000001</v>
      </c>
      <c r="E60" s="233">
        <f t="shared" si="8"/>
        <v>-5442.8616000000002</v>
      </c>
      <c r="F60" s="233">
        <f>SUM(F61:F66)</f>
        <v>-5291.6710000000003</v>
      </c>
      <c r="G60" s="233">
        <f t="shared" si="8"/>
        <v>-5140.4804000000004</v>
      </c>
      <c r="H60" s="233">
        <f t="shared" si="8"/>
        <v>-4989.2898000000005</v>
      </c>
      <c r="I60" s="233">
        <f>SUM(I61:I66)</f>
        <v>-4838.0991999999997</v>
      </c>
      <c r="J60" s="233">
        <f t="shared" si="8"/>
        <v>-4686.9086000000007</v>
      </c>
      <c r="K60" s="233">
        <f t="shared" ref="K60" si="9">SUM(K61:K66)</f>
        <v>-4535.7180000000008</v>
      </c>
      <c r="L60" s="234">
        <f t="shared" si="8"/>
        <v>-4384.5273999999999</v>
      </c>
    </row>
    <row r="61" spans="1:12" x14ac:dyDescent="0.25">
      <c r="A61" s="235" t="s">
        <v>314</v>
      </c>
      <c r="B61" s="233">
        <f>-IF((B58-$B$47)&lt;$B$30,0,$B$29*(1+B$48)*$B$28)</f>
        <v>0</v>
      </c>
      <c r="C61" s="233">
        <f t="shared" ref="C61:J61" si="10">-IF((C58-$B$47)&lt;$B$30,0,$B$29*(1+C$48)*$B$28)</f>
        <v>0</v>
      </c>
      <c r="D61" s="233">
        <f t="shared" si="10"/>
        <v>0</v>
      </c>
      <c r="E61" s="233">
        <f t="shared" si="10"/>
        <v>0</v>
      </c>
      <c r="F61" s="233">
        <f t="shared" si="10"/>
        <v>0</v>
      </c>
      <c r="G61" s="233">
        <f t="shared" si="10"/>
        <v>0</v>
      </c>
      <c r="H61" s="233">
        <f t="shared" si="10"/>
        <v>0</v>
      </c>
      <c r="I61" s="233">
        <f t="shared" si="10"/>
        <v>0</v>
      </c>
      <c r="J61" s="233">
        <f t="shared" si="10"/>
        <v>0</v>
      </c>
      <c r="K61" s="233">
        <f t="shared" ref="K61" si="11">-IF((K58-$B$47)&lt;$B$30,0,$B$29*(1+K$48)*$B$28)</f>
        <v>0</v>
      </c>
      <c r="L61" s="234">
        <f t="shared" ref="L61" si="12">-IF(L$47&lt;=$B$30,0,$B$29*(1+L$49)*$B$28)</f>
        <v>0</v>
      </c>
    </row>
    <row r="62" spans="1:12" x14ac:dyDescent="0.25">
      <c r="A62" s="235" t="str">
        <f>A32</f>
        <v>Прочие расходы при эксплуатации объекта, руб. без НДС</v>
      </c>
      <c r="B62" s="233">
        <f>-IF((B58-$B$47)&lt;$B$33,0,$B$32*(1+B$48)*$B$28)</f>
        <v>0</v>
      </c>
      <c r="C62" s="233">
        <f t="shared" ref="C62:J62" si="13">-IF((C58-$B$47)&lt;$B$33,0,$B$32*(1+C$48)*$B$28)</f>
        <v>0</v>
      </c>
      <c r="D62" s="233">
        <f t="shared" si="13"/>
        <v>0</v>
      </c>
      <c r="E62" s="233">
        <f t="shared" si="13"/>
        <v>0</v>
      </c>
      <c r="F62" s="233">
        <f>-IF((F58-$B$47)&lt;$B$33,0,$B$32*(1+F$48)*$B$28)</f>
        <v>0</v>
      </c>
      <c r="G62" s="233">
        <f t="shared" si="13"/>
        <v>0</v>
      </c>
      <c r="H62" s="233">
        <f t="shared" si="13"/>
        <v>0</v>
      </c>
      <c r="I62" s="233">
        <f t="shared" si="13"/>
        <v>0</v>
      </c>
      <c r="J62" s="233">
        <f t="shared" si="13"/>
        <v>0</v>
      </c>
      <c r="K62" s="233">
        <f t="shared" ref="K62" si="14">-IF((K58-$B$47)&lt;$B$33,0,$B$32*(1+K$48)*$B$28)</f>
        <v>0</v>
      </c>
      <c r="L62" s="234">
        <f t="shared" ref="L62" si="15">-IF(L$47&lt;=$B$33,0,$B$32*(1+L$49)*$B$28)</f>
        <v>0</v>
      </c>
    </row>
    <row r="63" spans="1:12" x14ac:dyDescent="0.25">
      <c r="A63" s="235" t="s">
        <v>507</v>
      </c>
      <c r="B63" s="233">
        <f>-IF(B$47&lt;$B$30,0,$B$35*(1+B$49)*$B$28)</f>
        <v>0</v>
      </c>
      <c r="C63" s="233">
        <f t="shared" ref="C63:L63" si="16">-IF(C$47&lt;=$B$30,0,$B$35*(1+C$49)*$B$28)</f>
        <v>0</v>
      </c>
      <c r="D63" s="233">
        <f t="shared" si="16"/>
        <v>0</v>
      </c>
      <c r="E63" s="233">
        <f t="shared" si="16"/>
        <v>0</v>
      </c>
      <c r="F63" s="233">
        <f t="shared" si="16"/>
        <v>0</v>
      </c>
      <c r="G63" s="233">
        <f t="shared" si="16"/>
        <v>0</v>
      </c>
      <c r="H63" s="233">
        <f t="shared" si="16"/>
        <v>0</v>
      </c>
      <c r="I63" s="233">
        <f t="shared" si="16"/>
        <v>0</v>
      </c>
      <c r="J63" s="233">
        <f t="shared" si="16"/>
        <v>0</v>
      </c>
      <c r="K63" s="233">
        <f t="shared" si="16"/>
        <v>0</v>
      </c>
      <c r="L63" s="234">
        <f t="shared" si="16"/>
        <v>0</v>
      </c>
    </row>
    <row r="64" spans="1:12" x14ac:dyDescent="0.25">
      <c r="A64" s="235" t="s">
        <v>507</v>
      </c>
      <c r="B64" s="233">
        <f t="shared" ref="B64:L64" si="17">-$B$37*(1+B$49)*$B$28*365</f>
        <v>0</v>
      </c>
      <c r="C64" s="233">
        <f t="shared" si="17"/>
        <v>0</v>
      </c>
      <c r="D64" s="233">
        <f t="shared" si="17"/>
        <v>0</v>
      </c>
      <c r="E64" s="233">
        <f t="shared" si="17"/>
        <v>0</v>
      </c>
      <c r="F64" s="233">
        <f t="shared" si="17"/>
        <v>0</v>
      </c>
      <c r="G64" s="233">
        <f t="shared" si="17"/>
        <v>0</v>
      </c>
      <c r="H64" s="233">
        <f t="shared" si="17"/>
        <v>0</v>
      </c>
      <c r="I64" s="233">
        <f t="shared" si="17"/>
        <v>0</v>
      </c>
      <c r="J64" s="233">
        <f t="shared" si="17"/>
        <v>0</v>
      </c>
      <c r="K64" s="233">
        <f t="shared" si="17"/>
        <v>0</v>
      </c>
      <c r="L64" s="234">
        <f t="shared" si="17"/>
        <v>0</v>
      </c>
    </row>
    <row r="65" spans="1:12" x14ac:dyDescent="0.25">
      <c r="A65" s="235" t="s">
        <v>507</v>
      </c>
      <c r="B65" s="233">
        <f t="shared" ref="B65:L65" si="18">-$B$38*(1+B$49)*12</f>
        <v>0</v>
      </c>
      <c r="C65" s="233">
        <f t="shared" si="18"/>
        <v>0</v>
      </c>
      <c r="D65" s="233">
        <f t="shared" si="18"/>
        <v>0</v>
      </c>
      <c r="E65" s="233">
        <f t="shared" si="18"/>
        <v>0</v>
      </c>
      <c r="F65" s="233">
        <f t="shared" si="18"/>
        <v>0</v>
      </c>
      <c r="G65" s="233">
        <f t="shared" si="18"/>
        <v>0</v>
      </c>
      <c r="H65" s="233">
        <f t="shared" si="18"/>
        <v>0</v>
      </c>
      <c r="I65" s="233">
        <f t="shared" si="18"/>
        <v>0</v>
      </c>
      <c r="J65" s="233">
        <f t="shared" si="18"/>
        <v>0</v>
      </c>
      <c r="K65" s="233">
        <f t="shared" si="18"/>
        <v>0</v>
      </c>
      <c r="L65" s="234">
        <f t="shared" si="18"/>
        <v>0</v>
      </c>
    </row>
    <row r="66" spans="1:12" x14ac:dyDescent="0.25">
      <c r="A66" s="235" t="s">
        <v>312</v>
      </c>
      <c r="B66" s="233">
        <v>0</v>
      </c>
      <c r="C66" s="233">
        <f>-(($B$25+$B$26)*$B$28+($B$25+$B$26)*$B$28+SUM($B$68:C68))/2*2.2%</f>
        <v>-5745.2428000000009</v>
      </c>
      <c r="D66" s="233">
        <f>-(($B$25+$B$26)*$B$28+($B$25+$B$26)*$B$28+SUM($B$68:D68))/2*2.2%</f>
        <v>-5594.052200000001</v>
      </c>
      <c r="E66" s="233">
        <f>-(($B$25+$B$26)*$B$28+($B$25+$B$26)*$B$28+SUM($B$68:E68))/2*2.2%</f>
        <v>-5442.8616000000002</v>
      </c>
      <c r="F66" s="233">
        <f>-(($B$25+$B$26)*$B$28+($B$25+$B$26)*$B$28+SUM($B$68:F68))/2*2.2%</f>
        <v>-5291.6710000000003</v>
      </c>
      <c r="G66" s="233">
        <f>-(($B$25+$B$26)*$B$28+($B$25+$B$26)*$B$28+SUM($B$68:G68))/2*2.2%</f>
        <v>-5140.4804000000004</v>
      </c>
      <c r="H66" s="233">
        <f>-(($B$25+$B$26)*$B$28+($B$25+$B$26)*$B$28+SUM($B$68:H68))/2*2.2%</f>
        <v>-4989.2898000000005</v>
      </c>
      <c r="I66" s="233">
        <f>-(($B$25+$B$26)*$B$28+($B$25+$B$26)*$B$28+SUM($B$68:I68))/2*2.2%</f>
        <v>-4838.0991999999997</v>
      </c>
      <c r="J66" s="233">
        <f>-(($B$25+$B$26)*$B$28+($B$25+$B$26)*$B$28+SUM($B$68:J68))/2*2.2%</f>
        <v>-4686.9086000000007</v>
      </c>
      <c r="K66" s="233">
        <f>-(($B$25+$B$26)*$B$28+($B$25+$B$26)*$B$28+SUM($B$68:K68))/2*2.2%</f>
        <v>-4535.7180000000008</v>
      </c>
      <c r="L66" s="234">
        <f>-(($B$25+$B$26)*$B$28+($B$25+$B$26)*$B$28+SUM($B$68:L68))/2*2.2%</f>
        <v>-4384.5273999999999</v>
      </c>
    </row>
    <row r="67" spans="1:12" s="194" customFormat="1" ht="14.25" x14ac:dyDescent="0.25">
      <c r="A67" s="236" t="s">
        <v>508</v>
      </c>
      <c r="B67" s="231">
        <f>B59+B60</f>
        <v>45000</v>
      </c>
      <c r="C67" s="231">
        <f t="shared" ref="C67:L67" si="19">C59+C60</f>
        <v>41459.7572</v>
      </c>
      <c r="D67" s="231">
        <f t="shared" si="19"/>
        <v>43782.377800000002</v>
      </c>
      <c r="E67" s="231">
        <f t="shared" si="19"/>
        <v>45908.625599999999</v>
      </c>
      <c r="F67" s="231">
        <f>F59+F60</f>
        <v>48113.875688</v>
      </c>
      <c r="G67" s="231">
        <f t="shared" si="19"/>
        <v>50401.288155520007</v>
      </c>
      <c r="H67" s="231">
        <f t="shared" si="19"/>
        <v>52774.149497740815</v>
      </c>
      <c r="I67" s="231">
        <f t="shared" si="19"/>
        <v>55235.87766965045</v>
      </c>
      <c r="J67" s="231">
        <f t="shared" si="19"/>
        <v>57790.027344436465</v>
      </c>
      <c r="K67" s="231">
        <f t="shared" ref="K67" si="20">K59+K60</f>
        <v>60440.295382213924</v>
      </c>
      <c r="L67" s="232">
        <f t="shared" si="19"/>
        <v>85826.633177898359</v>
      </c>
    </row>
    <row r="68" spans="1:12" x14ac:dyDescent="0.25">
      <c r="A68" s="235" t="s">
        <v>308</v>
      </c>
      <c r="B68" s="233">
        <f>-(B25+B26)*1*B28/B27</f>
        <v>-13744.6</v>
      </c>
      <c r="C68" s="233">
        <f>B68</f>
        <v>-13744.6</v>
      </c>
      <c r="D68" s="233">
        <f t="shared" ref="D68:K68" si="21">C68</f>
        <v>-13744.6</v>
      </c>
      <c r="E68" s="233">
        <f>D68</f>
        <v>-13744.6</v>
      </c>
      <c r="F68" s="233">
        <f t="shared" si="21"/>
        <v>-13744.6</v>
      </c>
      <c r="G68" s="233">
        <f t="shared" si="21"/>
        <v>-13744.6</v>
      </c>
      <c r="H68" s="233">
        <f t="shared" si="21"/>
        <v>-13744.6</v>
      </c>
      <c r="I68" s="233">
        <f t="shared" si="21"/>
        <v>-13744.6</v>
      </c>
      <c r="J68" s="233">
        <f t="shared" si="21"/>
        <v>-13744.6</v>
      </c>
      <c r="K68" s="233">
        <f t="shared" si="21"/>
        <v>-13744.6</v>
      </c>
      <c r="L68" s="234">
        <f>J68</f>
        <v>-13744.6</v>
      </c>
    </row>
    <row r="69" spans="1:12" s="194" customFormat="1" ht="14.25" x14ac:dyDescent="0.25">
      <c r="A69" s="236" t="s">
        <v>509</v>
      </c>
      <c r="B69" s="231">
        <f>B67+B68</f>
        <v>31255.4</v>
      </c>
      <c r="C69" s="231">
        <f t="shared" ref="C69:L69" si="22">C67+C68</f>
        <v>27715.157200000001</v>
      </c>
      <c r="D69" s="231">
        <f t="shared" si="22"/>
        <v>30037.777800000003</v>
      </c>
      <c r="E69" s="231">
        <f t="shared" si="22"/>
        <v>32164.025600000001</v>
      </c>
      <c r="F69" s="231">
        <f>F67+F68</f>
        <v>34369.275688000002</v>
      </c>
      <c r="G69" s="231">
        <f t="shared" si="22"/>
        <v>36656.688155520009</v>
      </c>
      <c r="H69" s="231">
        <f t="shared" si="22"/>
        <v>39029.549497740816</v>
      </c>
      <c r="I69" s="231">
        <f>I67+I68</f>
        <v>41491.277669650452</v>
      </c>
      <c r="J69" s="231">
        <f t="shared" si="22"/>
        <v>44045.427344436466</v>
      </c>
      <c r="K69" s="231">
        <f t="shared" ref="K69" si="23">K67+K68</f>
        <v>46695.695382213926</v>
      </c>
      <c r="L69" s="232">
        <f t="shared" si="22"/>
        <v>72082.033177898353</v>
      </c>
    </row>
    <row r="70" spans="1:12" x14ac:dyDescent="0.25">
      <c r="A70" s="235" t="s">
        <v>307</v>
      </c>
      <c r="B70" s="233">
        <f t="shared" ref="B70:L70" si="24">-B56</f>
        <v>0</v>
      </c>
      <c r="C70" s="233">
        <f t="shared" si="24"/>
        <v>0</v>
      </c>
      <c r="D70" s="233">
        <f t="shared" si="24"/>
        <v>0</v>
      </c>
      <c r="E70" s="233">
        <f t="shared" si="24"/>
        <v>0</v>
      </c>
      <c r="F70" s="233">
        <f t="shared" si="24"/>
        <v>0</v>
      </c>
      <c r="G70" s="233">
        <f t="shared" si="24"/>
        <v>0</v>
      </c>
      <c r="H70" s="233">
        <f t="shared" si="24"/>
        <v>0</v>
      </c>
      <c r="I70" s="233">
        <f t="shared" si="24"/>
        <v>0</v>
      </c>
      <c r="J70" s="233">
        <f t="shared" si="24"/>
        <v>0</v>
      </c>
      <c r="K70" s="233">
        <f t="shared" ref="K70" si="25">-K56</f>
        <v>0</v>
      </c>
      <c r="L70" s="234">
        <f t="shared" si="24"/>
        <v>0</v>
      </c>
    </row>
    <row r="71" spans="1:12" s="194" customFormat="1" ht="14.25" x14ac:dyDescent="0.25">
      <c r="A71" s="236" t="s">
        <v>311</v>
      </c>
      <c r="B71" s="231">
        <f>B69+B70</f>
        <v>31255.4</v>
      </c>
      <c r="C71" s="231">
        <f t="shared" ref="C71:L71" si="26">C69+C70</f>
        <v>27715.157200000001</v>
      </c>
      <c r="D71" s="231">
        <f t="shared" si="26"/>
        <v>30037.777800000003</v>
      </c>
      <c r="E71" s="231">
        <f t="shared" si="26"/>
        <v>32164.025600000001</v>
      </c>
      <c r="F71" s="231">
        <f t="shared" si="26"/>
        <v>34369.275688000002</v>
      </c>
      <c r="G71" s="231">
        <f t="shared" si="26"/>
        <v>36656.688155520009</v>
      </c>
      <c r="H71" s="231">
        <f t="shared" si="26"/>
        <v>39029.549497740816</v>
      </c>
      <c r="I71" s="231">
        <f t="shared" si="26"/>
        <v>41491.277669650452</v>
      </c>
      <c r="J71" s="231">
        <f t="shared" si="26"/>
        <v>44045.427344436466</v>
      </c>
      <c r="K71" s="231">
        <f t="shared" ref="K71" si="27">K69+K70</f>
        <v>46695.695382213926</v>
      </c>
      <c r="L71" s="232">
        <f t="shared" si="26"/>
        <v>72082.033177898353</v>
      </c>
    </row>
    <row r="72" spans="1:12" x14ac:dyDescent="0.25">
      <c r="A72" s="235" t="s">
        <v>306</v>
      </c>
      <c r="B72" s="233">
        <f t="shared" ref="B72:H72" si="28">-B71*$B$36</f>
        <v>-6251.0800000000008</v>
      </c>
      <c r="C72" s="233">
        <f t="shared" si="28"/>
        <v>-5543.0314400000007</v>
      </c>
      <c r="D72" s="233">
        <f t="shared" si="28"/>
        <v>-6007.5555600000007</v>
      </c>
      <c r="E72" s="233">
        <f t="shared" si="28"/>
        <v>-6432.8051200000009</v>
      </c>
      <c r="F72" s="233">
        <f t="shared" si="28"/>
        <v>-6873.8551376000005</v>
      </c>
      <c r="G72" s="233">
        <f t="shared" si="28"/>
        <v>-7331.337631104002</v>
      </c>
      <c r="H72" s="233">
        <f t="shared" si="28"/>
        <v>-7805.9098995481636</v>
      </c>
      <c r="I72" s="233">
        <f>-I71*$B$36</f>
        <v>-8298.2555339300907</v>
      </c>
      <c r="J72" s="233">
        <f>-J71*$B$36</f>
        <v>-8809.0854688872932</v>
      </c>
      <c r="K72" s="233">
        <f>-K71*$B$36</f>
        <v>-9339.1390764427852</v>
      </c>
      <c r="L72" s="234">
        <f>-L71*$B$36</f>
        <v>-14416.406635579671</v>
      </c>
    </row>
    <row r="73" spans="1:12" ht="21" customHeight="1" thickBot="1" x14ac:dyDescent="0.3">
      <c r="A73" s="237" t="s">
        <v>310</v>
      </c>
      <c r="B73" s="238">
        <f t="shared" ref="B73:L73" si="29">B71+B72</f>
        <v>25004.32</v>
      </c>
      <c r="C73" s="238">
        <f t="shared" si="29"/>
        <v>22172.125760000003</v>
      </c>
      <c r="D73" s="238">
        <f t="shared" si="29"/>
        <v>24030.222240000003</v>
      </c>
      <c r="E73" s="238">
        <f t="shared" si="29"/>
        <v>25731.22048</v>
      </c>
      <c r="F73" s="238">
        <f t="shared" si="29"/>
        <v>27495.420550400002</v>
      </c>
      <c r="G73" s="238">
        <f t="shared" si="29"/>
        <v>29325.350524416008</v>
      </c>
      <c r="H73" s="238">
        <f t="shared" si="29"/>
        <v>31223.639598192654</v>
      </c>
      <c r="I73" s="238">
        <f t="shared" si="29"/>
        <v>33193.022135720363</v>
      </c>
      <c r="J73" s="238">
        <f t="shared" si="29"/>
        <v>35236.341875549173</v>
      </c>
      <c r="K73" s="238">
        <f t="shared" ref="K73" si="30">K71+K72</f>
        <v>37356.556305771141</v>
      </c>
      <c r="L73" s="239">
        <f t="shared" si="29"/>
        <v>57665.626542318685</v>
      </c>
    </row>
    <row r="74" spans="1:12" ht="15" customHeight="1" thickBot="1" x14ac:dyDescent="0.3">
      <c r="A74" s="199"/>
      <c r="B74" s="240">
        <v>1</v>
      </c>
      <c r="C74" s="240">
        <f>B74+1</f>
        <v>2</v>
      </c>
      <c r="D74" s="240">
        <f t="shared" ref="D74:K74" si="31">C74+1</f>
        <v>3</v>
      </c>
      <c r="E74" s="240">
        <f>D74+1</f>
        <v>4</v>
      </c>
      <c r="F74" s="240">
        <f t="shared" si="31"/>
        <v>5</v>
      </c>
      <c r="G74" s="240">
        <f t="shared" si="31"/>
        <v>6</v>
      </c>
      <c r="H74" s="240">
        <f t="shared" si="31"/>
        <v>7</v>
      </c>
      <c r="I74" s="240">
        <f t="shared" si="31"/>
        <v>8</v>
      </c>
      <c r="J74" s="240">
        <f t="shared" si="31"/>
        <v>9</v>
      </c>
      <c r="K74" s="240">
        <f t="shared" si="31"/>
        <v>10</v>
      </c>
      <c r="L74" s="240">
        <v>11</v>
      </c>
    </row>
    <row r="75" spans="1:12" x14ac:dyDescent="0.25">
      <c r="A75" s="222" t="s">
        <v>309</v>
      </c>
      <c r="B75" s="215">
        <v>2024</v>
      </c>
      <c r="C75" s="214">
        <v>2025</v>
      </c>
      <c r="D75" s="214">
        <v>2026</v>
      </c>
      <c r="E75" s="290">
        <v>2027</v>
      </c>
      <c r="F75" s="290">
        <v>2028</v>
      </c>
      <c r="G75" s="290">
        <v>2029</v>
      </c>
      <c r="H75" s="290">
        <v>2030</v>
      </c>
      <c r="I75" s="290">
        <v>2031</v>
      </c>
      <c r="J75" s="312">
        <v>2032</v>
      </c>
      <c r="K75" s="312">
        <v>2033</v>
      </c>
      <c r="L75" s="423">
        <v>2034</v>
      </c>
    </row>
    <row r="76" spans="1:12" s="194" customFormat="1" ht="14.25" x14ac:dyDescent="0.25">
      <c r="A76" s="230" t="s">
        <v>509</v>
      </c>
      <c r="B76" s="231">
        <f>B69</f>
        <v>31255.4</v>
      </c>
      <c r="C76" s="231">
        <f t="shared" ref="C76:L76" si="32">C69</f>
        <v>27715.157200000001</v>
      </c>
      <c r="D76" s="231">
        <f t="shared" si="32"/>
        <v>30037.777800000003</v>
      </c>
      <c r="E76" s="231">
        <f t="shared" si="32"/>
        <v>32164.025600000001</v>
      </c>
      <c r="F76" s="231">
        <f t="shared" si="32"/>
        <v>34369.275688000002</v>
      </c>
      <c r="G76" s="231">
        <f t="shared" si="32"/>
        <v>36656.688155520009</v>
      </c>
      <c r="H76" s="231">
        <f t="shared" si="32"/>
        <v>39029.549497740816</v>
      </c>
      <c r="I76" s="231">
        <f t="shared" si="32"/>
        <v>41491.277669650452</v>
      </c>
      <c r="J76" s="231">
        <f t="shared" si="32"/>
        <v>44045.427344436466</v>
      </c>
      <c r="K76" s="231">
        <f t="shared" ref="K76" si="33">K69</f>
        <v>46695.695382213926</v>
      </c>
      <c r="L76" s="232">
        <f t="shared" si="32"/>
        <v>72082.033177898353</v>
      </c>
    </row>
    <row r="77" spans="1:12" x14ac:dyDescent="0.25">
      <c r="A77" s="235" t="s">
        <v>308</v>
      </c>
      <c r="B77" s="233">
        <f>-B68</f>
        <v>13744.6</v>
      </c>
      <c r="C77" s="233">
        <f t="shared" ref="C77:L77" si="34">-C68</f>
        <v>13744.6</v>
      </c>
      <c r="D77" s="233">
        <f t="shared" si="34"/>
        <v>13744.6</v>
      </c>
      <c r="E77" s="233">
        <f t="shared" si="34"/>
        <v>13744.6</v>
      </c>
      <c r="F77" s="233">
        <f t="shared" si="34"/>
        <v>13744.6</v>
      </c>
      <c r="G77" s="233">
        <f t="shared" si="34"/>
        <v>13744.6</v>
      </c>
      <c r="H77" s="233">
        <f t="shared" si="34"/>
        <v>13744.6</v>
      </c>
      <c r="I77" s="233">
        <f t="shared" si="34"/>
        <v>13744.6</v>
      </c>
      <c r="J77" s="233">
        <f t="shared" si="34"/>
        <v>13744.6</v>
      </c>
      <c r="K77" s="233">
        <f t="shared" ref="K77" si="35">-K68</f>
        <v>13744.6</v>
      </c>
      <c r="L77" s="234">
        <f t="shared" si="34"/>
        <v>13744.6</v>
      </c>
    </row>
    <row r="78" spans="1:12" x14ac:dyDescent="0.25">
      <c r="A78" s="235" t="s">
        <v>307</v>
      </c>
      <c r="B78" s="233">
        <f>B70</f>
        <v>0</v>
      </c>
      <c r="C78" s="233">
        <f t="shared" ref="C78:L78" si="36">C70</f>
        <v>0</v>
      </c>
      <c r="D78" s="233">
        <f t="shared" si="36"/>
        <v>0</v>
      </c>
      <c r="E78" s="233">
        <f t="shared" si="36"/>
        <v>0</v>
      </c>
      <c r="F78" s="233">
        <f t="shared" si="36"/>
        <v>0</v>
      </c>
      <c r="G78" s="233">
        <f t="shared" si="36"/>
        <v>0</v>
      </c>
      <c r="H78" s="233">
        <f t="shared" si="36"/>
        <v>0</v>
      </c>
      <c r="I78" s="233">
        <f t="shared" si="36"/>
        <v>0</v>
      </c>
      <c r="J78" s="233">
        <f t="shared" si="36"/>
        <v>0</v>
      </c>
      <c r="K78" s="233">
        <f t="shared" ref="K78" si="37">K70</f>
        <v>0</v>
      </c>
      <c r="L78" s="234">
        <f t="shared" si="36"/>
        <v>0</v>
      </c>
    </row>
    <row r="79" spans="1:12" x14ac:dyDescent="0.25">
      <c r="A79" s="235" t="s">
        <v>306</v>
      </c>
      <c r="B79" s="233">
        <f>IF(SUM($B$72:B72)+SUM($A$79:A79)&gt;0,0,SUM($B$72:B72)-SUM($A$79:A79))</f>
        <v>-6251.0800000000008</v>
      </c>
      <c r="C79" s="233">
        <f>IF(SUM($B$72:C72)+SUM($A$79:B79)&gt;0,0,SUM($B$72:C72)-SUM($A$79:B79))</f>
        <v>-5543.0314399999997</v>
      </c>
      <c r="D79" s="233">
        <f>IF(SUM($B$72:D72)+SUM($A$79:C79)&gt;0,0,SUM($B$72:D72)-SUM($A$79:C79))</f>
        <v>-6007.5555600000007</v>
      </c>
      <c r="E79" s="233">
        <f>IF(SUM($B$72:E72)+SUM($A$79:D79)&gt;0,0,SUM($B$72:E72)-SUM($A$79:D79))</f>
        <v>-6432.8051200000009</v>
      </c>
      <c r="F79" s="233">
        <f>IF(SUM($B$72:F72)+SUM($A$79:E79)&gt;0,0,SUM($B$72:F72)-SUM($A$79:E79))</f>
        <v>-6873.8551375999996</v>
      </c>
      <c r="G79" s="233">
        <f>IF(SUM($B$72:G72)+SUM($A$79:F79)&gt;0,0,SUM($B$72:G72)-SUM($A$79:F79))</f>
        <v>-7331.3376311040047</v>
      </c>
      <c r="H79" s="233">
        <f>IF(SUM($B$72:H72)+SUM($A$79:G79)&gt;0,0,SUM($B$72:H72)-SUM($A$79:G79))</f>
        <v>-7805.9098995481618</v>
      </c>
      <c r="I79" s="233">
        <f>IF(SUM($B$72:I72)+SUM($A$79:H79)&gt;0,0,SUM($B$72:I72)-SUM($A$79:H79))</f>
        <v>-8298.2555339300889</v>
      </c>
      <c r="J79" s="233">
        <f>IF(SUM($B$72:J72)+SUM($A$79:I79)&gt;0,0,SUM($B$72:J72)-SUM($A$79:I79))</f>
        <v>-8809.0854688872932</v>
      </c>
      <c r="K79" s="233">
        <f>IF(SUM($B$72:K72)+SUM($A$79:J79)&gt;0,0,SUM($B$72:K72)-SUM($A$79:J79))</f>
        <v>-9339.1390764427924</v>
      </c>
      <c r="L79" s="234">
        <f>IF(SUM($B$72:L72)+SUM($A$79:J79)&gt;0,0,SUM($B$72:L72)-SUM($A$79:J79))</f>
        <v>-23755.54571202246</v>
      </c>
    </row>
    <row r="80" spans="1:12" x14ac:dyDescent="0.25">
      <c r="A80" s="235" t="s">
        <v>305</v>
      </c>
      <c r="B80" s="241">
        <f>B82*0.18+(B59+B60)*0.18</f>
        <v>-41380.559999999998</v>
      </c>
      <c r="C80" s="241">
        <f t="shared" ref="C80:J80" si="38">C82*0.18+(C59+C60)*0.18</f>
        <v>7462.7562959999996</v>
      </c>
      <c r="D80" s="241">
        <f t="shared" si="38"/>
        <v>7880.828004</v>
      </c>
      <c r="E80" s="241">
        <f t="shared" si="38"/>
        <v>8263.552608</v>
      </c>
      <c r="F80" s="241">
        <f t="shared" si="38"/>
        <v>8660.4976238399995</v>
      </c>
      <c r="G80" s="241">
        <f t="shared" si="38"/>
        <v>9072.2318679936016</v>
      </c>
      <c r="H80" s="241">
        <f t="shared" si="38"/>
        <v>9499.3469095933469</v>
      </c>
      <c r="I80" s="241">
        <f t="shared" si="38"/>
        <v>9942.4579805370813</v>
      </c>
      <c r="J80" s="241">
        <f t="shared" si="38"/>
        <v>10402.204921998564</v>
      </c>
      <c r="K80" s="241">
        <f t="shared" ref="K80:L80" si="39">K82*0.18+(K59+K60)*0.18</f>
        <v>10879.253168798507</v>
      </c>
      <c r="L80" s="241">
        <f t="shared" si="39"/>
        <v>15448.793972021704</v>
      </c>
    </row>
    <row r="81" spans="1:12" x14ac:dyDescent="0.25">
      <c r="A81" s="235" t="s">
        <v>304</v>
      </c>
      <c r="B81" s="233">
        <f>-B59*(B39)</f>
        <v>0</v>
      </c>
      <c r="C81" s="233">
        <f>-(C59-B59)*$B$39</f>
        <v>0</v>
      </c>
      <c r="D81" s="233">
        <f t="shared" ref="D81:K81" si="40">-(D59-C59)*$B$39</f>
        <v>0</v>
      </c>
      <c r="E81" s="233">
        <f>-(E59-D59)*$B$39</f>
        <v>0</v>
      </c>
      <c r="F81" s="233">
        <f t="shared" si="40"/>
        <v>0</v>
      </c>
      <c r="G81" s="233">
        <f t="shared" si="40"/>
        <v>0</v>
      </c>
      <c r="H81" s="233">
        <f t="shared" si="40"/>
        <v>0</v>
      </c>
      <c r="I81" s="233">
        <f t="shared" si="40"/>
        <v>0</v>
      </c>
      <c r="J81" s="233">
        <f t="shared" si="40"/>
        <v>0</v>
      </c>
      <c r="K81" s="233">
        <f t="shared" si="40"/>
        <v>0</v>
      </c>
      <c r="L81" s="234">
        <f>-(L59-J59)*$B$39</f>
        <v>0</v>
      </c>
    </row>
    <row r="82" spans="1:12" x14ac:dyDescent="0.25">
      <c r="A82" s="235" t="s">
        <v>303</v>
      </c>
      <c r="B82" s="233">
        <f>-($B$25+$B$26)*$B$28</f>
        <v>-274892</v>
      </c>
      <c r="C82" s="233">
        <v>0</v>
      </c>
      <c r="D82" s="233">
        <v>0</v>
      </c>
      <c r="E82" s="233">
        <v>0</v>
      </c>
      <c r="F82" s="233">
        <v>0</v>
      </c>
      <c r="G82" s="233">
        <v>0</v>
      </c>
      <c r="H82" s="233">
        <v>0</v>
      </c>
      <c r="I82" s="233">
        <v>0</v>
      </c>
      <c r="J82" s="233">
        <v>0</v>
      </c>
      <c r="K82" s="233">
        <v>0</v>
      </c>
      <c r="L82" s="234">
        <v>0</v>
      </c>
    </row>
    <row r="83" spans="1:12" x14ac:dyDescent="0.25">
      <c r="A83" s="235" t="s">
        <v>302</v>
      </c>
      <c r="B83" s="233">
        <f t="shared" ref="B83:L83" si="41">B54-B55</f>
        <v>0</v>
      </c>
      <c r="C83" s="233">
        <f t="shared" si="41"/>
        <v>0</v>
      </c>
      <c r="D83" s="233">
        <f t="shared" si="41"/>
        <v>0</v>
      </c>
      <c r="E83" s="233">
        <f t="shared" si="41"/>
        <v>0</v>
      </c>
      <c r="F83" s="233">
        <f t="shared" si="41"/>
        <v>0</v>
      </c>
      <c r="G83" s="233">
        <f t="shared" si="41"/>
        <v>0</v>
      </c>
      <c r="H83" s="233">
        <f t="shared" si="41"/>
        <v>0</v>
      </c>
      <c r="I83" s="233">
        <f t="shared" si="41"/>
        <v>0</v>
      </c>
      <c r="J83" s="233">
        <f t="shared" si="41"/>
        <v>0</v>
      </c>
      <c r="K83" s="233">
        <f t="shared" ref="K83" si="42">K54-K55</f>
        <v>0</v>
      </c>
      <c r="L83" s="234">
        <f t="shared" si="41"/>
        <v>0</v>
      </c>
    </row>
    <row r="84" spans="1:12" s="194" customFormat="1" ht="14.25" x14ac:dyDescent="0.25">
      <c r="A84" s="242" t="s">
        <v>301</v>
      </c>
      <c r="B84" s="231">
        <f>SUM(B76:B83)</f>
        <v>-277523.64</v>
      </c>
      <c r="C84" s="231">
        <f t="shared" ref="C84:L84" si="43">SUM(C76:C83)</f>
        <v>43379.482056000001</v>
      </c>
      <c r="D84" s="231">
        <f t="shared" si="43"/>
        <v>45655.650244000004</v>
      </c>
      <c r="E84" s="231">
        <f t="shared" si="43"/>
        <v>47739.373087999993</v>
      </c>
      <c r="F84" s="231">
        <f t="shared" si="43"/>
        <v>49900.518174240002</v>
      </c>
      <c r="G84" s="231">
        <f t="shared" si="43"/>
        <v>52142.182392409602</v>
      </c>
      <c r="H84" s="231">
        <f t="shared" si="43"/>
        <v>54467.586507786</v>
      </c>
      <c r="I84" s="231">
        <f t="shared" si="43"/>
        <v>56880.080116257443</v>
      </c>
      <c r="J84" s="231">
        <f t="shared" si="43"/>
        <v>59383.146797547735</v>
      </c>
      <c r="K84" s="231">
        <f t="shared" ref="K84" si="44">SUM(K76:K83)</f>
        <v>61980.409474569635</v>
      </c>
      <c r="L84" s="232">
        <f t="shared" si="43"/>
        <v>77519.881437897595</v>
      </c>
    </row>
    <row r="85" spans="1:12" s="194" customFormat="1" ht="14.25" x14ac:dyDescent="0.25">
      <c r="A85" s="242" t="s">
        <v>510</v>
      </c>
      <c r="B85" s="231">
        <f>SUM($B$84:B84)</f>
        <v>-277523.64</v>
      </c>
      <c r="C85" s="231">
        <f>SUM($B$84:C84)</f>
        <v>-234144.15794400001</v>
      </c>
      <c r="D85" s="231">
        <f>SUM($B$84:D84)</f>
        <v>-188488.50770000002</v>
      </c>
      <c r="E85" s="231">
        <f>SUM($B$84:E84)</f>
        <v>-140749.13461200002</v>
      </c>
      <c r="F85" s="231">
        <f>SUM($B$84:F84)</f>
        <v>-90848.616437760022</v>
      </c>
      <c r="G85" s="231">
        <f>SUM($B$84:G84)</f>
        <v>-38706.434045350419</v>
      </c>
      <c r="H85" s="231">
        <f>SUM($B$84:H84)</f>
        <v>15761.152462435581</v>
      </c>
      <c r="I85" s="231">
        <f>SUM($B$84:I84)</f>
        <v>72641.232578693016</v>
      </c>
      <c r="J85" s="231">
        <f>SUM($B$84:J84)</f>
        <v>132024.37937624074</v>
      </c>
      <c r="K85" s="231">
        <f>SUM($B$84:K84)</f>
        <v>194004.78885081038</v>
      </c>
      <c r="L85" s="232">
        <f>SUM($B$84:L84)</f>
        <v>271524.67028870794</v>
      </c>
    </row>
    <row r="86" spans="1:12" x14ac:dyDescent="0.25">
      <c r="A86" s="243" t="s">
        <v>300</v>
      </c>
      <c r="B86" s="244">
        <f>1/POWER((1+$B$44),B74)</f>
        <v>0.88888888888888884</v>
      </c>
      <c r="C86" s="244">
        <f>1/POWER((1+$B$44),C74)</f>
        <v>0.79012345679012341</v>
      </c>
      <c r="D86" s="244">
        <f t="shared" ref="D86:L86" si="45">1/POWER((1+$B$44),D74)</f>
        <v>0.7023319615912208</v>
      </c>
      <c r="E86" s="244">
        <f t="shared" si="45"/>
        <v>0.62429507696997411</v>
      </c>
      <c r="F86" s="244">
        <f t="shared" si="45"/>
        <v>0.5549289573066436</v>
      </c>
      <c r="G86" s="244">
        <f t="shared" si="45"/>
        <v>0.49327018427257213</v>
      </c>
      <c r="H86" s="244">
        <f t="shared" si="45"/>
        <v>0.4384623860200641</v>
      </c>
      <c r="I86" s="244">
        <f t="shared" si="45"/>
        <v>0.38974434312894585</v>
      </c>
      <c r="J86" s="244">
        <f t="shared" si="45"/>
        <v>0.34643941611461854</v>
      </c>
      <c r="K86" s="244">
        <f t="shared" ref="K86" si="46">1/POWER((1+$B$44),K74)</f>
        <v>0.30794614765743872</v>
      </c>
      <c r="L86" s="245">
        <f t="shared" si="45"/>
        <v>0.27372990902883443</v>
      </c>
    </row>
    <row r="87" spans="1:12" s="194" customFormat="1" ht="14.25" x14ac:dyDescent="0.25">
      <c r="A87" s="246" t="s">
        <v>511</v>
      </c>
      <c r="B87" s="247">
        <f>B84*B86</f>
        <v>-246687.68</v>
      </c>
      <c r="C87" s="247">
        <f t="shared" ref="C87:L87" si="47">C84*C86</f>
        <v>34275.146315851853</v>
      </c>
      <c r="D87" s="247">
        <f t="shared" si="47"/>
        <v>32065.42239359122</v>
      </c>
      <c r="E87" s="247">
        <f t="shared" si="47"/>
        <v>29803.455596471267</v>
      </c>
      <c r="F87" s="247">
        <f t="shared" si="47"/>
        <v>27691.242519492222</v>
      </c>
      <c r="G87" s="247">
        <f t="shared" si="47"/>
        <v>25720.183917077949</v>
      </c>
      <c r="H87" s="247">
        <f t="shared" si="47"/>
        <v>23881.987940958101</v>
      </c>
      <c r="I87" s="247">
        <f t="shared" si="47"/>
        <v>22168.689462032569</v>
      </c>
      <c r="J87" s="247">
        <f t="shared" si="47"/>
        <v>20572.662703591119</v>
      </c>
      <c r="K87" s="247">
        <f t="shared" ref="K87" si="48">K84*K86</f>
        <v>19086.628327924336</v>
      </c>
      <c r="L87" s="248">
        <f t="shared" si="47"/>
        <v>21219.510093921741</v>
      </c>
    </row>
    <row r="88" spans="1:12" s="194" customFormat="1" ht="14.25" x14ac:dyDescent="0.25">
      <c r="A88" s="246" t="s">
        <v>512</v>
      </c>
      <c r="B88" s="247">
        <f>SUM($B$87:B87)</f>
        <v>-246687.68</v>
      </c>
      <c r="C88" s="247">
        <f>SUM($B$87:C87)</f>
        <v>-212412.53368414813</v>
      </c>
      <c r="D88" s="247">
        <f>SUM($B$87:D87)</f>
        <v>-180347.1112905569</v>
      </c>
      <c r="E88" s="247">
        <f>SUM($B$87:E87)</f>
        <v>-150543.65569408564</v>
      </c>
      <c r="F88" s="247">
        <f>SUM($B$87:F87)</f>
        <v>-122852.41317459341</v>
      </c>
      <c r="G88" s="247">
        <f>SUM($B$87:G87)</f>
        <v>-97132.229257515457</v>
      </c>
      <c r="H88" s="247">
        <f>SUM($B$87:H87)</f>
        <v>-73250.241316557353</v>
      </c>
      <c r="I88" s="247">
        <f>SUM($B$87:I87)</f>
        <v>-51081.551854524783</v>
      </c>
      <c r="J88" s="247">
        <f>SUM($B$87:J87)</f>
        <v>-30508.889150933664</v>
      </c>
      <c r="K88" s="247">
        <f>SUM($B$87:K87)</f>
        <v>-11422.260823009328</v>
      </c>
      <c r="L88" s="248">
        <f>SUM($B$87:L87)</f>
        <v>9797.2492709124126</v>
      </c>
    </row>
    <row r="89" spans="1:12" s="194"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1.5422685327380448E-2</v>
      </c>
      <c r="I89" s="249">
        <f>IF((ISERR(IRR($B$84:I84))),0,IF(IRR($B$84:I84)&lt;0,0,IRR($B$84:I84)))</f>
        <v>5.8868537784110275E-2</v>
      </c>
      <c r="J89" s="249">
        <f>IF((ISERR(IRR($B$84:J84))),0,IF(IRR($B$84:J84)&lt;0,0,IRR($B$84:J84)))</f>
        <v>9.0183118256800032E-2</v>
      </c>
      <c r="K89" s="249">
        <f>IF((ISERR(IRR($B$84:K84))),0,IF(IRR($B$84:K84)&lt;0,0,IRR($B$84:K84)))</f>
        <v>0.11333409716426446</v>
      </c>
      <c r="L89" s="250">
        <f>IF((ISERR(IRR($B$84:L84))),0,IF(IRR($B$84:L84)&lt;0,0,IRR($B$84:L84)))</f>
        <v>0.13391273158837236</v>
      </c>
    </row>
    <row r="90" spans="1:12" s="194" customFormat="1" ht="14.25" x14ac:dyDescent="0.25">
      <c r="A90" s="246" t="s">
        <v>514</v>
      </c>
      <c r="B90" s="251">
        <f t="shared" ref="B90:K90" si="49">IF(AND(B85&gt;0,A85&lt;0),(B75-(B85/(B85-A85))),0)</f>
        <v>0</v>
      </c>
      <c r="C90" s="251">
        <f t="shared" si="49"/>
        <v>0</v>
      </c>
      <c r="D90" s="251">
        <f t="shared" si="49"/>
        <v>0</v>
      </c>
      <c r="E90" s="251">
        <f>IF(AND(E85&gt;0,D85&lt;0),(E75-(E85/(E85-D85))),0)</f>
        <v>0</v>
      </c>
      <c r="F90" s="251">
        <f t="shared" si="49"/>
        <v>0</v>
      </c>
      <c r="G90" s="251">
        <f t="shared" si="49"/>
        <v>0</v>
      </c>
      <c r="H90" s="251">
        <f t="shared" si="49"/>
        <v>2029.7106324426513</v>
      </c>
      <c r="I90" s="251">
        <f t="shared" si="49"/>
        <v>0</v>
      </c>
      <c r="J90" s="251">
        <f t="shared" si="49"/>
        <v>0</v>
      </c>
      <c r="K90" s="251">
        <f t="shared" si="49"/>
        <v>0</v>
      </c>
      <c r="L90" s="252">
        <f>IF(AND(L85&gt;0,J85&lt;0),(L75-(L85/(L85-J85))),0)</f>
        <v>0</v>
      </c>
    </row>
    <row r="91" spans="1:12" s="194" customFormat="1" ht="15" thickBot="1" x14ac:dyDescent="0.3">
      <c r="A91" s="253" t="s">
        <v>515</v>
      </c>
      <c r="B91" s="254">
        <f>IF(AND(B88&gt;0,A88&lt;0),(B75-(B88/(B88-A88))),0)</f>
        <v>0</v>
      </c>
      <c r="C91" s="254">
        <f>IF(AND(C88&gt;0,B88&lt;0),(C75-(C88/(C88-B88))),0)</f>
        <v>0</v>
      </c>
      <c r="D91" s="254">
        <f t="shared" ref="D91:K91" si="50">IF(AND(D88&gt;0,C88&lt;0),(D75-(D88/(D88-C88))),0)</f>
        <v>0</v>
      </c>
      <c r="E91" s="254">
        <f>IF(AND(E88&gt;0,D88&lt;0),(E75-(E88/(E88-D88))),0)</f>
        <v>0</v>
      </c>
      <c r="F91" s="254">
        <f t="shared" si="50"/>
        <v>0</v>
      </c>
      <c r="G91" s="254">
        <f t="shared" si="50"/>
        <v>0</v>
      </c>
      <c r="H91" s="254">
        <f t="shared" si="50"/>
        <v>0</v>
      </c>
      <c r="I91" s="254">
        <f t="shared" si="50"/>
        <v>0</v>
      </c>
      <c r="J91" s="254">
        <f t="shared" si="50"/>
        <v>0</v>
      </c>
      <c r="K91" s="254">
        <f t="shared" si="50"/>
        <v>0</v>
      </c>
      <c r="L91" s="255">
        <f>IF(AND(L88&gt;0,J88&lt;0),(L75-(L88/(L88-J88))),0)</f>
        <v>2033.7569291017569</v>
      </c>
    </row>
    <row r="93" spans="1:12" ht="64.5" customHeight="1" x14ac:dyDescent="0.25">
      <c r="A93" s="362" t="s">
        <v>523</v>
      </c>
      <c r="B93" s="362"/>
      <c r="C93" s="362"/>
      <c r="D93" s="362"/>
      <c r="E93" s="362"/>
      <c r="F93" s="362"/>
      <c r="G93" s="362"/>
      <c r="H93" s="362"/>
      <c r="I93" s="362"/>
      <c r="J93" s="362"/>
      <c r="K93" s="362"/>
      <c r="L93" s="362"/>
    </row>
    <row r="94" spans="1:12" x14ac:dyDescent="0.25">
      <c r="A94" s="276" t="s">
        <v>539</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8" zoomScale="70" zoomScaleSheetLayoutView="70" workbookViewId="0">
      <selection activeCell="K36" sqref="K36"/>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6" t="s">
        <v>567</v>
      </c>
      <c r="B5" s="316"/>
      <c r="C5" s="316"/>
      <c r="D5" s="316"/>
      <c r="E5" s="316"/>
      <c r="F5" s="316"/>
      <c r="G5" s="316"/>
      <c r="H5" s="316"/>
      <c r="I5" s="316"/>
      <c r="J5" s="316"/>
      <c r="K5" s="316"/>
      <c r="L5" s="31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3"/>
    </row>
    <row r="7" spans="1:44" ht="18.75" x14ac:dyDescent="0.25">
      <c r="A7" s="320" t="s">
        <v>10</v>
      </c>
      <c r="B7" s="320"/>
      <c r="C7" s="320"/>
      <c r="D7" s="320"/>
      <c r="E7" s="320"/>
      <c r="F7" s="320"/>
      <c r="G7" s="320"/>
      <c r="H7" s="320"/>
      <c r="I7" s="320"/>
      <c r="J7" s="320"/>
      <c r="K7" s="320"/>
      <c r="L7" s="320"/>
    </row>
    <row r="8" spans="1:44" ht="18.75" x14ac:dyDescent="0.25">
      <c r="A8" s="320"/>
      <c r="B8" s="320"/>
      <c r="C8" s="320"/>
      <c r="D8" s="320"/>
      <c r="E8" s="320"/>
      <c r="F8" s="320"/>
      <c r="G8" s="320"/>
      <c r="H8" s="320"/>
      <c r="I8" s="320"/>
      <c r="J8" s="320"/>
      <c r="K8" s="320"/>
      <c r="L8" s="320"/>
    </row>
    <row r="9" spans="1:44" x14ac:dyDescent="0.25">
      <c r="A9" s="321" t="s">
        <v>552</v>
      </c>
      <c r="B9" s="321"/>
      <c r="C9" s="321"/>
      <c r="D9" s="321"/>
      <c r="E9" s="321"/>
      <c r="F9" s="321"/>
      <c r="G9" s="321"/>
      <c r="H9" s="321"/>
      <c r="I9" s="321"/>
      <c r="J9" s="321"/>
      <c r="K9" s="321"/>
      <c r="L9" s="321"/>
    </row>
    <row r="10" spans="1:44" x14ac:dyDescent="0.25">
      <c r="A10" s="317" t="s">
        <v>9</v>
      </c>
      <c r="B10" s="317"/>
      <c r="C10" s="317"/>
      <c r="D10" s="317"/>
      <c r="E10" s="317"/>
      <c r="F10" s="317"/>
      <c r="G10" s="317"/>
      <c r="H10" s="317"/>
      <c r="I10" s="317"/>
      <c r="J10" s="317"/>
      <c r="K10" s="317"/>
      <c r="L10" s="317"/>
    </row>
    <row r="11" spans="1:44" ht="18.75" x14ac:dyDescent="0.25">
      <c r="A11" s="320"/>
      <c r="B11" s="320"/>
      <c r="C11" s="320"/>
      <c r="D11" s="320"/>
      <c r="E11" s="320"/>
      <c r="F11" s="320"/>
      <c r="G11" s="320"/>
      <c r="H11" s="320"/>
      <c r="I11" s="320"/>
      <c r="J11" s="320"/>
      <c r="K11" s="320"/>
      <c r="L11" s="320"/>
    </row>
    <row r="12" spans="1:44" x14ac:dyDescent="0.25">
      <c r="A12" s="321" t="s">
        <v>556</v>
      </c>
      <c r="B12" s="321"/>
      <c r="C12" s="321"/>
      <c r="D12" s="321"/>
      <c r="E12" s="321"/>
      <c r="F12" s="321"/>
      <c r="G12" s="321"/>
      <c r="H12" s="321"/>
      <c r="I12" s="321"/>
      <c r="J12" s="321"/>
      <c r="K12" s="321"/>
      <c r="L12" s="321"/>
    </row>
    <row r="13" spans="1:44" x14ac:dyDescent="0.25">
      <c r="A13" s="317" t="s">
        <v>8</v>
      </c>
      <c r="B13" s="317"/>
      <c r="C13" s="317"/>
      <c r="D13" s="317"/>
      <c r="E13" s="317"/>
      <c r="F13" s="317"/>
      <c r="G13" s="317"/>
      <c r="H13" s="317"/>
      <c r="I13" s="317"/>
      <c r="J13" s="317"/>
      <c r="K13" s="317"/>
      <c r="L13" s="317"/>
    </row>
    <row r="14" spans="1:44" ht="18.75" x14ac:dyDescent="0.25">
      <c r="A14" s="326"/>
      <c r="B14" s="326"/>
      <c r="C14" s="326"/>
      <c r="D14" s="326"/>
      <c r="E14" s="326"/>
      <c r="F14" s="326"/>
      <c r="G14" s="326"/>
      <c r="H14" s="326"/>
      <c r="I14" s="326"/>
      <c r="J14" s="326"/>
      <c r="K14" s="326"/>
      <c r="L14" s="326"/>
    </row>
    <row r="15" spans="1:44" x14ac:dyDescent="0.25">
      <c r="A15" s="321" t="s">
        <v>557</v>
      </c>
      <c r="B15" s="321"/>
      <c r="C15" s="321"/>
      <c r="D15" s="321"/>
      <c r="E15" s="321"/>
      <c r="F15" s="321"/>
      <c r="G15" s="321"/>
      <c r="H15" s="321"/>
      <c r="I15" s="321"/>
      <c r="J15" s="321"/>
      <c r="K15" s="321"/>
      <c r="L15" s="321"/>
    </row>
    <row r="16" spans="1:44" x14ac:dyDescent="0.25">
      <c r="A16" s="317" t="s">
        <v>7</v>
      </c>
      <c r="B16" s="317"/>
      <c r="C16" s="317"/>
      <c r="D16" s="317"/>
      <c r="E16" s="317"/>
      <c r="F16" s="317"/>
      <c r="G16" s="317"/>
      <c r="H16" s="317"/>
      <c r="I16" s="317"/>
      <c r="J16" s="317"/>
      <c r="K16" s="317"/>
      <c r="L16" s="317"/>
    </row>
    <row r="17" spans="1:12" ht="15.75" customHeight="1" x14ac:dyDescent="0.25">
      <c r="L17" s="178"/>
    </row>
    <row r="18" spans="1:12" x14ac:dyDescent="0.25">
      <c r="K18" s="96"/>
    </row>
    <row r="19" spans="1:12" ht="15.75" customHeight="1" x14ac:dyDescent="0.25">
      <c r="A19" s="366" t="s">
        <v>464</v>
      </c>
      <c r="B19" s="366"/>
      <c r="C19" s="366"/>
      <c r="D19" s="366"/>
      <c r="E19" s="366"/>
      <c r="F19" s="366"/>
      <c r="G19" s="366"/>
      <c r="H19" s="366"/>
      <c r="I19" s="366"/>
      <c r="J19" s="366"/>
      <c r="K19" s="366"/>
      <c r="L19" s="366"/>
    </row>
    <row r="20" spans="1:12" x14ac:dyDescent="0.25">
      <c r="A20" s="180"/>
      <c r="B20" s="180"/>
      <c r="C20" s="95"/>
      <c r="D20" s="95"/>
      <c r="E20" s="95"/>
      <c r="F20" s="95"/>
      <c r="G20" s="95"/>
      <c r="H20" s="95"/>
      <c r="I20" s="95"/>
      <c r="J20" s="95"/>
      <c r="K20" s="95"/>
      <c r="L20" s="95"/>
    </row>
    <row r="21" spans="1:12" ht="28.5" customHeight="1" x14ac:dyDescent="0.25">
      <c r="A21" s="371" t="s">
        <v>227</v>
      </c>
      <c r="B21" s="371" t="s">
        <v>226</v>
      </c>
      <c r="C21" s="372" t="s">
        <v>421</v>
      </c>
      <c r="D21" s="372"/>
      <c r="E21" s="372"/>
      <c r="F21" s="372"/>
      <c r="G21" s="372"/>
      <c r="H21" s="372"/>
      <c r="I21" s="373" t="s">
        <v>225</v>
      </c>
      <c r="J21" s="374" t="s">
        <v>423</v>
      </c>
      <c r="K21" s="371" t="s">
        <v>224</v>
      </c>
      <c r="L21" s="367" t="s">
        <v>422</v>
      </c>
    </row>
    <row r="22" spans="1:12" ht="58.5" customHeight="1" x14ac:dyDescent="0.25">
      <c r="A22" s="371"/>
      <c r="B22" s="371"/>
      <c r="C22" s="368" t="s">
        <v>3</v>
      </c>
      <c r="D22" s="368"/>
      <c r="E22" s="149"/>
      <c r="F22" s="150"/>
      <c r="G22" s="369" t="s">
        <v>2</v>
      </c>
      <c r="H22" s="370"/>
      <c r="I22" s="373"/>
      <c r="J22" s="375"/>
      <c r="K22" s="371"/>
      <c r="L22" s="367"/>
    </row>
    <row r="23" spans="1:12" ht="47.25" x14ac:dyDescent="0.25">
      <c r="A23" s="371"/>
      <c r="B23" s="371"/>
      <c r="C23" s="94" t="s">
        <v>223</v>
      </c>
      <c r="D23" s="94" t="s">
        <v>222</v>
      </c>
      <c r="E23" s="94" t="s">
        <v>223</v>
      </c>
      <c r="F23" s="94" t="s">
        <v>222</v>
      </c>
      <c r="G23" s="94" t="s">
        <v>223</v>
      </c>
      <c r="H23" s="94" t="s">
        <v>222</v>
      </c>
      <c r="I23" s="373"/>
      <c r="J23" s="376"/>
      <c r="K23" s="371"/>
      <c r="L23" s="367"/>
    </row>
    <row r="24" spans="1:12" x14ac:dyDescent="0.25">
      <c r="A24" s="179">
        <v>1</v>
      </c>
      <c r="B24" s="179">
        <v>2</v>
      </c>
      <c r="C24" s="94">
        <v>3</v>
      </c>
      <c r="D24" s="94">
        <v>4</v>
      </c>
      <c r="E24" s="94">
        <v>5</v>
      </c>
      <c r="F24" s="94">
        <v>6</v>
      </c>
      <c r="G24" s="94">
        <v>7</v>
      </c>
      <c r="H24" s="94">
        <v>8</v>
      </c>
      <c r="I24" s="94">
        <v>9</v>
      </c>
      <c r="J24" s="94">
        <v>10</v>
      </c>
      <c r="K24" s="94">
        <v>11</v>
      </c>
      <c r="L24" s="94">
        <v>12</v>
      </c>
    </row>
    <row r="25" spans="1:12" ht="31.5" x14ac:dyDescent="0.25">
      <c r="A25" s="262">
        <v>1</v>
      </c>
      <c r="B25" s="263" t="s">
        <v>221</v>
      </c>
      <c r="C25" s="264"/>
      <c r="D25" s="265"/>
      <c r="E25" s="93"/>
      <c r="F25" s="93"/>
      <c r="G25" s="93"/>
      <c r="H25" s="93"/>
      <c r="I25" s="93"/>
      <c r="J25" s="93"/>
      <c r="K25" s="88"/>
      <c r="L25" s="105"/>
    </row>
    <row r="26" spans="1:12" x14ac:dyDescent="0.25">
      <c r="A26" s="261" t="s">
        <v>220</v>
      </c>
      <c r="B26" s="257" t="s">
        <v>524</v>
      </c>
      <c r="C26" s="258">
        <v>44805</v>
      </c>
      <c r="D26" s="258">
        <v>44805</v>
      </c>
      <c r="E26" s="93"/>
      <c r="F26" s="93"/>
      <c r="G26" s="258">
        <v>44805</v>
      </c>
      <c r="H26" s="258">
        <v>44805</v>
      </c>
      <c r="I26" s="271">
        <v>100</v>
      </c>
      <c r="J26" s="271">
        <v>100</v>
      </c>
      <c r="K26" s="88"/>
      <c r="L26" s="88"/>
    </row>
    <row r="27" spans="1:12" s="68" customFormat="1" x14ac:dyDescent="0.25">
      <c r="A27" s="261" t="s">
        <v>219</v>
      </c>
      <c r="B27" s="257" t="s">
        <v>525</v>
      </c>
      <c r="C27" s="258">
        <v>44866</v>
      </c>
      <c r="D27" s="258">
        <v>44866</v>
      </c>
      <c r="E27" s="93"/>
      <c r="F27" s="93"/>
      <c r="G27" s="258">
        <v>44866</v>
      </c>
      <c r="H27" s="258">
        <v>44866</v>
      </c>
      <c r="I27" s="271">
        <v>100</v>
      </c>
      <c r="J27" s="271">
        <v>100</v>
      </c>
      <c r="K27" s="88"/>
      <c r="L27" s="88"/>
    </row>
    <row r="28" spans="1:12" s="68" customFormat="1" ht="31.5" x14ac:dyDescent="0.25">
      <c r="A28" s="261" t="s">
        <v>218</v>
      </c>
      <c r="B28" s="259" t="s">
        <v>428</v>
      </c>
      <c r="C28" s="258">
        <v>44867</v>
      </c>
      <c r="D28" s="258">
        <v>44867</v>
      </c>
      <c r="E28" s="93"/>
      <c r="F28" s="93"/>
      <c r="G28" s="258">
        <v>44867</v>
      </c>
      <c r="H28" s="258">
        <v>44867</v>
      </c>
      <c r="I28" s="271">
        <v>100</v>
      </c>
      <c r="J28" s="271">
        <v>100</v>
      </c>
      <c r="K28" s="88"/>
      <c r="L28" s="88"/>
    </row>
    <row r="29" spans="1:12" s="68" customFormat="1" ht="63" x14ac:dyDescent="0.25">
      <c r="A29" s="261" t="s">
        <v>217</v>
      </c>
      <c r="B29" s="259" t="s">
        <v>526</v>
      </c>
      <c r="C29" s="258">
        <v>44958</v>
      </c>
      <c r="D29" s="258">
        <v>44958</v>
      </c>
      <c r="E29" s="93"/>
      <c r="F29" s="93"/>
      <c r="G29" s="258">
        <v>45352</v>
      </c>
      <c r="H29" s="258">
        <v>45352</v>
      </c>
      <c r="I29" s="271">
        <v>100</v>
      </c>
      <c r="J29" s="271">
        <v>100</v>
      </c>
      <c r="K29" s="88"/>
      <c r="L29" s="88"/>
    </row>
    <row r="30" spans="1:12" s="68" customFormat="1" ht="31.5" x14ac:dyDescent="0.25">
      <c r="A30" s="261" t="s">
        <v>216</v>
      </c>
      <c r="B30" s="259" t="s">
        <v>215</v>
      </c>
      <c r="C30" s="311">
        <v>44986</v>
      </c>
      <c r="D30" s="311">
        <v>44986</v>
      </c>
      <c r="E30" s="93"/>
      <c r="F30" s="93"/>
      <c r="G30" s="258">
        <v>45383</v>
      </c>
      <c r="H30" s="258">
        <v>45383</v>
      </c>
      <c r="I30" s="271">
        <v>100</v>
      </c>
      <c r="J30" s="271">
        <v>100</v>
      </c>
      <c r="K30" s="88"/>
      <c r="L30" s="88"/>
    </row>
    <row r="31" spans="1:12" s="68" customFormat="1" x14ac:dyDescent="0.25">
      <c r="A31" s="261" t="s">
        <v>214</v>
      </c>
      <c r="B31" s="259" t="s">
        <v>213</v>
      </c>
      <c r="C31" s="311">
        <v>44986</v>
      </c>
      <c r="D31" s="311">
        <v>44986</v>
      </c>
      <c r="E31" s="93"/>
      <c r="F31" s="93"/>
      <c r="G31" s="258">
        <v>45383</v>
      </c>
      <c r="H31" s="258">
        <v>45383</v>
      </c>
      <c r="I31" s="271">
        <v>100</v>
      </c>
      <c r="J31" s="271">
        <v>100</v>
      </c>
      <c r="K31" s="88"/>
      <c r="L31" s="88"/>
    </row>
    <row r="32" spans="1:12" s="68" customFormat="1" x14ac:dyDescent="0.25">
      <c r="A32" s="261">
        <v>2</v>
      </c>
      <c r="B32" s="266" t="s">
        <v>212</v>
      </c>
      <c r="C32" s="258"/>
      <c r="D32" s="258"/>
      <c r="E32" s="93"/>
      <c r="F32" s="93"/>
      <c r="G32" s="258"/>
      <c r="H32" s="258"/>
      <c r="I32" s="271"/>
      <c r="J32" s="271"/>
      <c r="K32" s="88"/>
      <c r="L32" s="88"/>
    </row>
    <row r="33" spans="1:12" s="68" customFormat="1" ht="31.5" x14ac:dyDescent="0.25">
      <c r="A33" s="261" t="s">
        <v>211</v>
      </c>
      <c r="B33" s="259" t="s">
        <v>527</v>
      </c>
      <c r="C33" s="258">
        <v>45017</v>
      </c>
      <c r="D33" s="258">
        <v>45017</v>
      </c>
      <c r="E33" s="93"/>
      <c r="F33" s="93"/>
      <c r="G33" s="258">
        <v>45383</v>
      </c>
      <c r="H33" s="258">
        <v>45383</v>
      </c>
      <c r="I33" s="271">
        <v>100</v>
      </c>
      <c r="J33" s="271">
        <v>100</v>
      </c>
      <c r="K33" s="88"/>
      <c r="L33" s="88"/>
    </row>
    <row r="34" spans="1:12" s="68" customFormat="1" ht="63" x14ac:dyDescent="0.25">
      <c r="A34" s="261" t="s">
        <v>210</v>
      </c>
      <c r="B34" s="259" t="s">
        <v>528</v>
      </c>
      <c r="C34" s="258" t="s">
        <v>368</v>
      </c>
      <c r="D34" s="258" t="s">
        <v>368</v>
      </c>
      <c r="E34" s="258" t="s">
        <v>368</v>
      </c>
      <c r="F34" s="258" t="s">
        <v>368</v>
      </c>
      <c r="G34" s="258" t="s">
        <v>368</v>
      </c>
      <c r="H34" s="258" t="s">
        <v>368</v>
      </c>
      <c r="I34" s="271"/>
      <c r="J34" s="271"/>
      <c r="K34" s="92"/>
      <c r="L34" s="88"/>
    </row>
    <row r="35" spans="1:12" s="68" customFormat="1" ht="31.5" x14ac:dyDescent="0.25">
      <c r="A35" s="261" t="s">
        <v>529</v>
      </c>
      <c r="B35" s="259" t="s">
        <v>530</v>
      </c>
      <c r="C35" s="258" t="s">
        <v>368</v>
      </c>
      <c r="D35" s="258" t="s">
        <v>368</v>
      </c>
      <c r="E35" s="258" t="s">
        <v>368</v>
      </c>
      <c r="F35" s="258" t="s">
        <v>368</v>
      </c>
      <c r="G35" s="258" t="s">
        <v>368</v>
      </c>
      <c r="H35" s="258" t="s">
        <v>368</v>
      </c>
      <c r="I35" s="92"/>
      <c r="J35" s="92"/>
      <c r="K35" s="92"/>
      <c r="L35" s="88"/>
    </row>
    <row r="36" spans="1:12" ht="47.25" x14ac:dyDescent="0.25">
      <c r="A36" s="261">
        <v>3</v>
      </c>
      <c r="B36" s="266" t="s">
        <v>531</v>
      </c>
      <c r="C36" s="258"/>
      <c r="D36" s="258"/>
      <c r="E36" s="91"/>
      <c r="F36" s="90"/>
      <c r="G36" s="258"/>
      <c r="H36" s="258"/>
      <c r="I36" s="89"/>
      <c r="J36" s="89"/>
      <c r="K36" s="88"/>
      <c r="L36" s="88"/>
    </row>
    <row r="37" spans="1:12" ht="31.5" x14ac:dyDescent="0.25">
      <c r="A37" s="261" t="s">
        <v>209</v>
      </c>
      <c r="B37" s="259" t="s">
        <v>532</v>
      </c>
      <c r="C37" s="258">
        <v>45047</v>
      </c>
      <c r="D37" s="258">
        <v>45047</v>
      </c>
      <c r="E37" s="91"/>
      <c r="F37" s="90"/>
      <c r="G37" s="258">
        <v>45413</v>
      </c>
      <c r="H37" s="258">
        <v>45413</v>
      </c>
      <c r="I37" s="271">
        <v>100</v>
      </c>
      <c r="J37" s="271">
        <v>100</v>
      </c>
      <c r="K37" s="88"/>
      <c r="L37" s="88"/>
    </row>
    <row r="38" spans="1:12" x14ac:dyDescent="0.25">
      <c r="A38" s="261" t="s">
        <v>208</v>
      </c>
      <c r="B38" s="259" t="s">
        <v>207</v>
      </c>
      <c r="C38" s="258">
        <v>45079</v>
      </c>
      <c r="D38" s="258">
        <v>45079</v>
      </c>
      <c r="E38" s="88"/>
      <c r="F38" s="88"/>
      <c r="G38" s="258">
        <v>45445</v>
      </c>
      <c r="H38" s="258">
        <v>45445</v>
      </c>
      <c r="I38" s="271">
        <v>100</v>
      </c>
      <c r="J38" s="271">
        <v>100</v>
      </c>
      <c r="K38" s="88"/>
      <c r="L38" s="88"/>
    </row>
    <row r="39" spans="1:12" x14ac:dyDescent="0.25">
      <c r="A39" s="261" t="s">
        <v>206</v>
      </c>
      <c r="B39" s="259" t="s">
        <v>205</v>
      </c>
      <c r="C39" s="258">
        <v>45108</v>
      </c>
      <c r="D39" s="258">
        <v>45108</v>
      </c>
      <c r="E39" s="88"/>
      <c r="F39" s="88"/>
      <c r="G39" s="258">
        <v>45474</v>
      </c>
      <c r="H39" s="258">
        <v>45474</v>
      </c>
      <c r="I39" s="271">
        <v>100</v>
      </c>
      <c r="J39" s="271">
        <v>100</v>
      </c>
      <c r="K39" s="88"/>
      <c r="L39" s="88"/>
    </row>
    <row r="40" spans="1:12" x14ac:dyDescent="0.25">
      <c r="A40" s="261" t="s">
        <v>204</v>
      </c>
      <c r="B40" s="259" t="s">
        <v>203</v>
      </c>
      <c r="C40" s="260">
        <v>45139</v>
      </c>
      <c r="D40" s="260">
        <v>45139</v>
      </c>
      <c r="E40" s="88"/>
      <c r="F40" s="88"/>
      <c r="G40" s="260">
        <v>45505</v>
      </c>
      <c r="H40" s="260">
        <v>45505</v>
      </c>
      <c r="I40" s="271">
        <v>100</v>
      </c>
      <c r="J40" s="271">
        <v>100</v>
      </c>
      <c r="K40" s="88"/>
      <c r="L40" s="88"/>
    </row>
    <row r="41" spans="1:12" x14ac:dyDescent="0.25">
      <c r="A41" s="261" t="s">
        <v>202</v>
      </c>
      <c r="B41" s="259" t="s">
        <v>533</v>
      </c>
      <c r="C41" s="258">
        <v>45170</v>
      </c>
      <c r="D41" s="258">
        <v>45170</v>
      </c>
      <c r="E41" s="88"/>
      <c r="F41" s="88"/>
      <c r="G41" s="258">
        <v>45536</v>
      </c>
      <c r="H41" s="258">
        <v>45536</v>
      </c>
      <c r="I41" s="271">
        <v>100</v>
      </c>
      <c r="J41" s="271">
        <v>100</v>
      </c>
      <c r="K41" s="88"/>
      <c r="L41" s="88"/>
    </row>
    <row r="42" spans="1:12" ht="31.5" x14ac:dyDescent="0.25">
      <c r="A42" s="261">
        <v>4</v>
      </c>
      <c r="B42" s="266" t="s">
        <v>201</v>
      </c>
      <c r="C42" s="258"/>
      <c r="D42" s="258"/>
      <c r="E42" s="88"/>
      <c r="F42" s="88"/>
      <c r="G42" s="258"/>
      <c r="H42" s="258"/>
      <c r="I42" s="88"/>
      <c r="J42" s="88"/>
      <c r="K42" s="88"/>
      <c r="L42" s="88"/>
    </row>
    <row r="43" spans="1:12" ht="31.5" x14ac:dyDescent="0.25">
      <c r="A43" s="261" t="s">
        <v>200</v>
      </c>
      <c r="B43" s="259" t="s">
        <v>199</v>
      </c>
      <c r="C43" s="258">
        <v>45200</v>
      </c>
      <c r="D43" s="258">
        <v>45200</v>
      </c>
      <c r="E43" s="88"/>
      <c r="F43" s="88"/>
      <c r="G43" s="258">
        <v>45566</v>
      </c>
      <c r="H43" s="258">
        <v>45566</v>
      </c>
      <c r="I43" s="271">
        <v>100</v>
      </c>
      <c r="J43" s="271">
        <v>100</v>
      </c>
      <c r="K43" s="88"/>
      <c r="L43" s="88"/>
    </row>
    <row r="44" spans="1:12" ht="63" x14ac:dyDescent="0.25">
      <c r="A44" s="261" t="s">
        <v>198</v>
      </c>
      <c r="B44" s="259" t="s">
        <v>197</v>
      </c>
      <c r="C44" s="258">
        <v>45260</v>
      </c>
      <c r="D44" s="258">
        <v>45260</v>
      </c>
      <c r="E44" s="88"/>
      <c r="F44" s="88"/>
      <c r="G44" s="258">
        <v>45626</v>
      </c>
      <c r="H44" s="258">
        <v>45626</v>
      </c>
      <c r="I44" s="271">
        <v>100</v>
      </c>
      <c r="J44" s="271">
        <v>100</v>
      </c>
      <c r="K44" s="88"/>
      <c r="L44" s="88"/>
    </row>
    <row r="45" spans="1:12" ht="31.5" x14ac:dyDescent="0.25">
      <c r="A45" s="267" t="s">
        <v>196</v>
      </c>
      <c r="B45" s="268" t="s">
        <v>195</v>
      </c>
      <c r="C45" s="258">
        <v>45290</v>
      </c>
      <c r="D45" s="258">
        <v>45290</v>
      </c>
      <c r="E45" s="88"/>
      <c r="F45" s="88"/>
      <c r="G45" s="258">
        <v>45656</v>
      </c>
      <c r="H45" s="258">
        <v>45656</v>
      </c>
      <c r="I45" s="271">
        <v>100</v>
      </c>
      <c r="J45" s="271">
        <v>100</v>
      </c>
      <c r="K45" s="88"/>
      <c r="L45" s="88"/>
    </row>
    <row r="46" spans="1:12" ht="32.25" thickBot="1" x14ac:dyDescent="0.3">
      <c r="A46" s="269" t="s">
        <v>194</v>
      </c>
      <c r="B46" s="270" t="s">
        <v>534</v>
      </c>
      <c r="C46" s="258">
        <v>45291</v>
      </c>
      <c r="D46" s="258">
        <v>45291</v>
      </c>
      <c r="E46" s="88"/>
      <c r="F46" s="88"/>
      <c r="G46" s="258">
        <v>45657</v>
      </c>
      <c r="H46" s="258">
        <v>45657</v>
      </c>
      <c r="I46" s="271">
        <v>100</v>
      </c>
      <c r="J46" s="271">
        <v>100</v>
      </c>
      <c r="K46" s="88"/>
      <c r="L46" s="88"/>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2021-07-10T08:16:27Z</cp:lastPrinted>
  <dcterms:created xsi:type="dcterms:W3CDTF">2015-08-16T15:31:05Z</dcterms:created>
  <dcterms:modified xsi:type="dcterms:W3CDTF">2025-04-09T17:58:42Z</dcterms:modified>
</cp:coreProperties>
</file>